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eur.corp.vattenfall.com\vg\Corporate\F\FT\FTR\Investor_Relations\01_Årsredovisningar\2018\Excel files for publication webpage\"/>
    </mc:Choice>
  </mc:AlternateContent>
  <xr:revisionPtr revIDLastSave="0" documentId="13_ncr:1_{5BF225E7-F31D-4683-9979-E3D34D64C424}" xr6:coauthVersionLast="36" xr6:coauthVersionMax="36" xr10:uidLastSave="{00000000-0000-0000-0000-000000000000}"/>
  <bookViews>
    <workbookView xWindow="120" yWindow="150" windowWidth="15600" windowHeight="7575" tabRatio="849" firstSheet="1" activeTab="1" xr2:uid="{00000000-000D-0000-FFFF-FFFF00000000}"/>
  </bookViews>
  <sheets>
    <sheet name="SNVeryHiddenParameterSheet" sheetId="142" state="veryHidden" r:id="rId1"/>
    <sheet name="Consolidated income statement" sheetId="1" r:id="rId2"/>
    <sheet name="Cons statement of comp income" sheetId="143" r:id="rId3"/>
    <sheet name="Consolidated balance sheet" sheetId="144" r:id="rId4"/>
    <sheet name="Cons statement of cash flow" sheetId="145" r:id="rId5"/>
    <sheet name="Cons statement of changes in eq" sheetId="146" r:id="rId6"/>
  </sheets>
  <definedNames>
    <definedName name="_Hlk531767056" localSheetId="2">'Cons statement of comp income'!$A$35</definedName>
    <definedName name="autofit_1">'Consolidated income statement'!$A:$A</definedName>
    <definedName name="autofit_2">'Consolidated income statement'!#REF!</definedName>
    <definedName name="autofit_3">'Consolidated income statement'!#REF!</definedName>
    <definedName name="lar_evenheader_1">'Consolidated income statement'!$A$4</definedName>
    <definedName name="lar_evenheader_2">'Consolidated income statement'!#REF!</definedName>
    <definedName name="lar_evenheader_3">'Consolidated income statement'!#REF!</definedName>
    <definedName name="lar_evenheader_4">'Consolidated income statement'!#REF!</definedName>
    <definedName name="lar_evenheader_5">'Consolidated income statement'!#REF!</definedName>
    <definedName name="lar_evenheader_6">'Consolidated income statement'!#REF!</definedName>
    <definedName name="lar_evenheader_7">'Consolidated income statement'!#REF!</definedName>
    <definedName name="lar_evenheader_8">'Consolidated income statement'!#REF!</definedName>
    <definedName name="lar_evenheader_9">'Consolidated income statement'!#REF!</definedName>
    <definedName name="lar_highlight_1">'Consolidated income statement'!$D$4:$E$33</definedName>
    <definedName name="lar_highlight_10">'Consolidated income statement'!#REF!</definedName>
    <definedName name="lar_highlight_2">'Consolidated income statement'!#REF!</definedName>
    <definedName name="lar_highlight_3">'Consolidated income statement'!#REF!</definedName>
    <definedName name="lar_highlight_4">'Consolidated income statement'!#REF!</definedName>
    <definedName name="lar_highlight_5">'Consolidated income statement'!#REF!</definedName>
    <definedName name="lar_highlight_6">'Consolidated income statement'!#REF!</definedName>
    <definedName name="lar_highlight_7">'Consolidated income statement'!#REF!</definedName>
    <definedName name="lar_highlight_8">'Consolidated income statement'!#REF!</definedName>
    <definedName name="lar_highlight_9">'Consolidated income statement'!#REF!</definedName>
    <definedName name="lar_oddheader_1">'Consolidated income statement'!$B$4:$G$4</definedName>
    <definedName name="lar_oddheader_2">'Consolidated income statement'!#REF!</definedName>
    <definedName name="lar_oddheader_3">'Consolidated income statement'!#REF!</definedName>
    <definedName name="lar_oddheader_4">'Consolidated income statement'!#REF!</definedName>
    <definedName name="lar_oddheader_5">'Consolidated income statement'!#REF!</definedName>
    <definedName name="lar_oddheader_6">'Consolidated income statement'!#REF!</definedName>
    <definedName name="lar_oddheader_7">'Consolidated income statement'!#REF!</definedName>
    <definedName name="lar_oddheader_8">'Consolidated income statement'!#REF!</definedName>
    <definedName name="lar_oddheader_9">'Consolidated income statement'!#REF!</definedName>
    <definedName name="lar_subtotal_2">'Consolidated income statement'!$A$24:$G$24</definedName>
    <definedName name="lar_subtotal_4">'Consolidated income statement'!#REF!</definedName>
    <definedName name="lar_subtotal_6">'Consolidated income statement'!#REF!</definedName>
    <definedName name="lar_total_1">'Consolidated income statement'!$A$11:$G$11</definedName>
    <definedName name="lar_total_10">'Consolidated income statement'!#REF!</definedName>
    <definedName name="lar_total_11">'Consolidated income statement'!#REF!</definedName>
    <definedName name="lar_total_12">'Consolidated income statement'!#REF!</definedName>
    <definedName name="lar_total_13">'Consolidated income statement'!#REF!</definedName>
    <definedName name="lar_total_15">'Consolidated income statement'!#REF!</definedName>
    <definedName name="lar_total_16">'Consolidated income statement'!#REF!</definedName>
    <definedName name="lar_total_17">'Consolidated income statement'!#REF!</definedName>
    <definedName name="lar_total_18">'Consolidated income statement'!#REF!</definedName>
    <definedName name="lar_total_19">'Consolidated income statement'!#REF!</definedName>
    <definedName name="lar_total_2">'Consolidated income statement'!$A$13:$G$13</definedName>
    <definedName name="lar_total_20">'Consolidated income statement'!#REF!</definedName>
    <definedName name="lar_total_24">'Consolidated income statement'!#REF!</definedName>
    <definedName name="lar_total_25">'Consolidated income statement'!#REF!</definedName>
    <definedName name="lar_total_26">'Consolidated income statement'!#REF!</definedName>
    <definedName name="lar_total_27">'Consolidated income statement'!#REF!</definedName>
    <definedName name="lar_total_28">'Consolidated income statement'!#REF!</definedName>
    <definedName name="lar_total_29">'Consolidated income statement'!#REF!</definedName>
    <definedName name="lar_total_3">'Consolidated income statement'!$A$17:$G$17</definedName>
    <definedName name="lar_total_4">'Consolidated income statement'!$A$20:$G$20</definedName>
    <definedName name="lar_total_6">'Consolidated income statement'!#REF!</definedName>
    <definedName name="lar_total_7">'Consolidated income statement'!#REF!</definedName>
    <definedName name="lar_total_8">'Consolidated income statement'!#REF!</definedName>
    <definedName name="lar_total_9">'Consolidated income statement'!#REF!</definedName>
    <definedName name="name_1">'Consolidated income statement'!$A:$A</definedName>
    <definedName name="name_1_de">'Consolidated income statement'!#REF!</definedName>
    <definedName name="name_1_sv">'Consolidated income statement'!#REF!</definedName>
    <definedName name="outarea_de">'Consolidated income statement'!#REF!</definedName>
    <definedName name="outarea_dl">'Consolidated income statement'!$A$4:$G$33</definedName>
    <definedName name="outarea_outarea_de_2">'Consolidated income statement'!#REF!</definedName>
    <definedName name="outarea_outarea_de_3">'Consolidated income statement'!#REF!</definedName>
    <definedName name="outarea_outarea_dl_2">'Consolidated income statement'!#REF!</definedName>
    <definedName name="outarea_outarea_dl_3">'Consolidated income statement'!#REF!</definedName>
    <definedName name="outarea_outarea_sv_2">'Consolidated income statement'!#REF!</definedName>
    <definedName name="outarea_outarea_sv_3">'Consolidated income statement'!#REF!</definedName>
    <definedName name="outarea_sv">'Consolidated income statement'!#REF!</definedName>
    <definedName name="prog_1_PACTUALYEAR01">'Consolidated income statement'!#REF!</definedName>
    <definedName name="prog_1_PPREVIOUSYEAR01">'Consolidated income statement'!#REF!</definedName>
    <definedName name="sn_prevyear">'Consolidated income statement'!#REF!</definedName>
    <definedName name="sn_year">'Consolidated income statement'!#REF!</definedName>
    <definedName name="value_1_PACTUALYEAR01">'Consolidated income statement'!$D:$D</definedName>
    <definedName name="value_1_PACTUALYEAR01_de">'Consolidated income statement'!#REF!</definedName>
    <definedName name="value_1_PACTUALYEAR01_sv">'Consolidated income statement'!#REF!</definedName>
    <definedName name="value_1_PPREVIOUSYEAR01">'Consolidated income statement'!$F:$F</definedName>
    <definedName name="value_1_PPREVIOUSYEAR01_de">'Consolidated income statement'!#REF!</definedName>
    <definedName name="value_1_PPREVIOUSYEAR01_sv">'Consolidated income statement'!#REF!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6" i="146" l="1"/>
  <c r="G66" i="146"/>
  <c r="F66" i="146"/>
  <c r="E66" i="146"/>
  <c r="D66" i="146"/>
  <c r="C66" i="146"/>
  <c r="H65" i="146"/>
  <c r="L65" i="146" s="1"/>
  <c r="H64" i="146"/>
  <c r="L64" i="146" s="1"/>
  <c r="H63" i="146"/>
  <c r="L63" i="146" s="1"/>
  <c r="H62" i="146"/>
  <c r="L62" i="146" s="1"/>
  <c r="H61" i="146"/>
  <c r="L61" i="146" s="1"/>
  <c r="H60" i="146"/>
  <c r="L60" i="146" s="1"/>
  <c r="H59" i="146"/>
  <c r="J55" i="146"/>
  <c r="J57" i="146" s="1"/>
  <c r="G55" i="146"/>
  <c r="G57" i="146" s="1"/>
  <c r="F55" i="146"/>
  <c r="F57" i="146" s="1"/>
  <c r="E55" i="146"/>
  <c r="E57" i="146" s="1"/>
  <c r="D55" i="146"/>
  <c r="D57" i="146" s="1"/>
  <c r="C55" i="146"/>
  <c r="C57" i="146" s="1"/>
  <c r="C68" i="146" s="1"/>
  <c r="C5" i="146" s="1"/>
  <c r="H54" i="146"/>
  <c r="L54" i="146" s="1"/>
  <c r="H53" i="146"/>
  <c r="L53" i="146" s="1"/>
  <c r="H52" i="146"/>
  <c r="L52" i="146" s="1"/>
  <c r="H51" i="146"/>
  <c r="L51" i="146" s="1"/>
  <c r="L50" i="146"/>
  <c r="H50" i="146"/>
  <c r="H49" i="146"/>
  <c r="L49" i="146" s="1"/>
  <c r="H48" i="146"/>
  <c r="L48" i="146" s="1"/>
  <c r="H47" i="146"/>
  <c r="L47" i="146" s="1"/>
  <c r="H46" i="146"/>
  <c r="L46" i="146" s="1"/>
  <c r="H44" i="146"/>
  <c r="L44" i="146" s="1"/>
  <c r="H42" i="146"/>
  <c r="L42" i="146" s="1"/>
  <c r="H40" i="146"/>
  <c r="L40" i="146" s="1"/>
  <c r="K35" i="146"/>
  <c r="J29" i="146"/>
  <c r="G29" i="146"/>
  <c r="F29" i="146"/>
  <c r="E29" i="146"/>
  <c r="D29" i="146"/>
  <c r="C29" i="146"/>
  <c r="H28" i="146"/>
  <c r="L28" i="146" s="1"/>
  <c r="H27" i="146"/>
  <c r="L27" i="146" s="1"/>
  <c r="H26" i="146"/>
  <c r="L26" i="146" s="1"/>
  <c r="H25" i="146"/>
  <c r="L25" i="146" s="1"/>
  <c r="H24" i="146"/>
  <c r="L24" i="146" s="1"/>
  <c r="H23" i="146"/>
  <c r="L23" i="146" s="1"/>
  <c r="H22" i="146"/>
  <c r="J18" i="146"/>
  <c r="J20" i="146" s="1"/>
  <c r="G18" i="146"/>
  <c r="G20" i="146" s="1"/>
  <c r="F18" i="146"/>
  <c r="F20" i="146" s="1"/>
  <c r="E18" i="146"/>
  <c r="E20" i="146" s="1"/>
  <c r="D18" i="146"/>
  <c r="D20" i="146" s="1"/>
  <c r="C18" i="146"/>
  <c r="C20" i="146" s="1"/>
  <c r="H17" i="146"/>
  <c r="L17" i="146" s="1"/>
  <c r="H16" i="146"/>
  <c r="L16" i="146" s="1"/>
  <c r="H15" i="146"/>
  <c r="L15" i="146" s="1"/>
  <c r="H14" i="146"/>
  <c r="L14" i="146" s="1"/>
  <c r="H13" i="146"/>
  <c r="L13" i="146" s="1"/>
  <c r="H12" i="146"/>
  <c r="L12" i="146" s="1"/>
  <c r="H11" i="146"/>
  <c r="L11" i="146" s="1"/>
  <c r="H10" i="146"/>
  <c r="L10" i="146" s="1"/>
  <c r="H9" i="146"/>
  <c r="L9" i="146" s="1"/>
  <c r="H7" i="146"/>
  <c r="G68" i="146" l="1"/>
  <c r="G5" i="146" s="1"/>
  <c r="G31" i="146" s="1"/>
  <c r="D68" i="146"/>
  <c r="D5" i="146" s="1"/>
  <c r="J68" i="146"/>
  <c r="J5" i="146" s="1"/>
  <c r="J31" i="146" s="1"/>
  <c r="F68" i="146"/>
  <c r="F5" i="146" s="1"/>
  <c r="H55" i="146"/>
  <c r="H57" i="146" s="1"/>
  <c r="H66" i="146"/>
  <c r="H29" i="146"/>
  <c r="L59" i="146"/>
  <c r="L66" i="146" s="1"/>
  <c r="D31" i="146"/>
  <c r="E68" i="146"/>
  <c r="E5" i="146" s="1"/>
  <c r="E31" i="146" s="1"/>
  <c r="L55" i="146"/>
  <c r="L57" i="146" s="1"/>
  <c r="L18" i="146"/>
  <c r="C31" i="146"/>
  <c r="L7" i="146"/>
  <c r="H18" i="146"/>
  <c r="H20" i="146" s="1"/>
  <c r="L22" i="146"/>
  <c r="L29" i="146" s="1"/>
  <c r="H68" i="146" l="1"/>
  <c r="H5" i="146"/>
  <c r="L5" i="146" s="1"/>
  <c r="F31" i="146"/>
  <c r="L68" i="146"/>
  <c r="L20" i="146"/>
  <c r="H31" i="146" l="1"/>
  <c r="L31" i="146"/>
  <c r="F83" i="145"/>
  <c r="D83" i="145"/>
  <c r="F73" i="145"/>
  <c r="D73" i="145"/>
  <c r="F68" i="145"/>
  <c r="D68" i="145"/>
  <c r="F67" i="145"/>
  <c r="D67" i="145"/>
  <c r="F66" i="145"/>
  <c r="D66" i="145"/>
  <c r="F65" i="145"/>
  <c r="D65" i="145"/>
  <c r="F56" i="145"/>
  <c r="D56" i="145"/>
  <c r="F47" i="145"/>
  <c r="D47" i="145"/>
  <c r="F25" i="145"/>
  <c r="F30" i="145" s="1"/>
  <c r="D25" i="145"/>
  <c r="D30" i="145" s="1"/>
  <c r="F18" i="145"/>
  <c r="D18" i="145"/>
  <c r="F12" i="145"/>
  <c r="D12" i="145"/>
  <c r="D19" i="145" l="1"/>
  <c r="F19" i="145"/>
  <c r="D32" i="145" l="1"/>
  <c r="F32" i="145"/>
  <c r="F62" i="145" l="1"/>
  <c r="F69" i="145" s="1"/>
  <c r="F78" i="145" s="1"/>
  <c r="F91" i="145" s="1"/>
  <c r="F49" i="145"/>
  <c r="D62" i="145"/>
  <c r="D69" i="145" s="1"/>
  <c r="D78" i="145" s="1"/>
  <c r="D91" i="145" s="1"/>
  <c r="D49" i="145"/>
  <c r="F139" i="144" l="1"/>
  <c r="D139" i="144"/>
  <c r="F131" i="144"/>
  <c r="D131" i="144"/>
  <c r="F130" i="144"/>
  <c r="D130" i="144"/>
  <c r="F122" i="144"/>
  <c r="F140" i="144" s="1"/>
  <c r="D122" i="144"/>
  <c r="D140" i="144" s="1"/>
  <c r="F121" i="144"/>
  <c r="D121" i="144"/>
  <c r="F120" i="144"/>
  <c r="D120" i="144"/>
  <c r="F119" i="144"/>
  <c r="F129" i="144" s="1"/>
  <c r="D119" i="144"/>
  <c r="D129" i="144" s="1"/>
  <c r="F106" i="144"/>
  <c r="D106" i="144"/>
  <c r="F93" i="144"/>
  <c r="D93" i="144"/>
  <c r="F92" i="144"/>
  <c r="D92" i="144"/>
  <c r="F91" i="144"/>
  <c r="D91" i="144"/>
  <c r="F90" i="144"/>
  <c r="D90" i="144"/>
  <c r="F89" i="144"/>
  <c r="D89" i="144"/>
  <c r="F85" i="144"/>
  <c r="D85" i="144"/>
  <c r="F84" i="144"/>
  <c r="D84" i="144"/>
  <c r="F83" i="144"/>
  <c r="D83" i="144"/>
  <c r="F82" i="144"/>
  <c r="D82" i="144"/>
  <c r="F80" i="144"/>
  <c r="D80" i="144"/>
  <c r="F79" i="144"/>
  <c r="D79" i="144"/>
  <c r="F78" i="144"/>
  <c r="D78" i="144"/>
  <c r="F77" i="144"/>
  <c r="D77" i="144"/>
  <c r="F66" i="144"/>
  <c r="D66" i="144"/>
  <c r="F54" i="144"/>
  <c r="D54" i="144"/>
  <c r="F42" i="144"/>
  <c r="F44" i="144" s="1"/>
  <c r="D42" i="144"/>
  <c r="D44" i="144" s="1"/>
  <c r="F34" i="144"/>
  <c r="D34" i="144"/>
  <c r="F20" i="144"/>
  <c r="D20" i="144"/>
  <c r="F67" i="144" l="1"/>
  <c r="F88" i="144"/>
  <c r="D138" i="144"/>
  <c r="F138" i="144"/>
  <c r="F95" i="144"/>
  <c r="D35" i="144"/>
  <c r="D67" i="144"/>
  <c r="F35" i="144"/>
  <c r="D95" i="144"/>
  <c r="D88" i="144"/>
  <c r="D142" i="144"/>
  <c r="D143" i="144" s="1"/>
  <c r="F142" i="144"/>
  <c r="F143" i="144" s="1"/>
  <c r="D124" i="144"/>
  <c r="F124" i="144"/>
  <c r="F97" i="144" l="1"/>
  <c r="D97" i="144"/>
  <c r="E24" i="143"/>
  <c r="C24" i="143"/>
  <c r="E19" i="143"/>
  <c r="C19" i="143"/>
  <c r="E26" i="143" l="1"/>
  <c r="E28" i="143" s="1"/>
  <c r="C26" i="143"/>
  <c r="C28" i="143" s="1"/>
  <c r="F11" i="1" l="1"/>
  <c r="D11" i="1"/>
  <c r="F13" i="1" l="1"/>
  <c r="D13" i="1"/>
  <c r="F17" i="1" l="1"/>
  <c r="F20" i="1" s="1"/>
  <c r="F21" i="1" s="1"/>
  <c r="D17" i="1"/>
  <c r="D20" i="1" s="1"/>
  <c r="D21" i="1" s="1"/>
</calcChain>
</file>

<file path=xl/sharedStrings.xml><?xml version="1.0" encoding="utf-8"?>
<sst xmlns="http://schemas.openxmlformats.org/spreadsheetml/2006/main" count="362" uniqueCount="276">
  <si>
    <t>Consolidated income statement</t>
  </si>
  <si>
    <t>Amounts in SEK million, 1 January-31 December</t>
  </si>
  <si>
    <t>Note</t>
  </si>
  <si>
    <t>Net sales</t>
  </si>
  <si>
    <t>6, 7, 8</t>
  </si>
  <si>
    <t>Cost of purchases</t>
  </si>
  <si>
    <t>Other external expenses</t>
  </si>
  <si>
    <t>Personnel expenses</t>
  </si>
  <si>
    <t>Other operating incomes and expenses, net</t>
  </si>
  <si>
    <t>Participations in the results of associated companies</t>
  </si>
  <si>
    <t>Operating profit before depreciation, amortisation and impairment losses (EBITDA)</t>
  </si>
  <si>
    <t>Depreciation, amortisation and impairments</t>
  </si>
  <si>
    <r>
      <t>Operating profit (EBIT)</t>
    </r>
    <r>
      <rPr>
        <b/>
        <vertAlign val="superscript"/>
        <sz val="9"/>
        <rFont val="Calibri"/>
        <family val="2"/>
        <scheme val="minor"/>
      </rPr>
      <t>1, 6</t>
    </r>
  </si>
  <si>
    <t>7, 8, 9, 14, 15</t>
  </si>
  <si>
    <r>
      <t>Financial income</t>
    </r>
    <r>
      <rPr>
        <vertAlign val="superscript"/>
        <sz val="9"/>
        <rFont val="Calibri"/>
        <family val="2"/>
        <scheme val="minor"/>
      </rPr>
      <t>2, 5</t>
    </r>
  </si>
  <si>
    <r>
      <t>Financial expenses</t>
    </r>
    <r>
      <rPr>
        <vertAlign val="superscript"/>
        <sz val="9"/>
        <rFont val="Calibri"/>
        <family val="2"/>
        <scheme val="minor"/>
      </rPr>
      <t>3, 4, 5</t>
    </r>
  </si>
  <si>
    <t>Profit before income taxes</t>
  </si>
  <si>
    <t>Income taxes expense</t>
  </si>
  <si>
    <t>Profit for the year</t>
  </si>
  <si>
    <t>Attributable to owner of the Parent Company</t>
  </si>
  <si>
    <t>Attributable to non-controlling interests</t>
  </si>
  <si>
    <t>Supplementary information</t>
  </si>
  <si>
    <r>
      <t>Underlying operating profit before depreciation, amortisation and impairment losses</t>
    </r>
    <r>
      <rPr>
        <vertAlign val="superscript"/>
        <sz val="9"/>
        <rFont val="Calibri"/>
        <family val="2"/>
        <scheme val="minor"/>
      </rPr>
      <t>6</t>
    </r>
  </si>
  <si>
    <t>7, 8</t>
  </si>
  <si>
    <r>
      <t>Underlying operating profit</t>
    </r>
    <r>
      <rPr>
        <vertAlign val="superscript"/>
        <sz val="9"/>
        <rFont val="Calibri"/>
        <family val="2"/>
        <scheme val="minor"/>
      </rPr>
      <t>6</t>
    </r>
  </si>
  <si>
    <t>Financial items, net excl. discounting effects attributable to provisions and return from the Swedish Nuclear Waste Fund</t>
  </si>
  <si>
    <r>
      <t>1) Including items affecting comparability.</t>
    </r>
    <r>
      <rPr>
        <vertAlign val="superscript"/>
        <sz val="9"/>
        <rFont val="Calibri"/>
        <family val="2"/>
        <scheme val="minor"/>
      </rPr>
      <t>6</t>
    </r>
  </si>
  <si>
    <t>2) Including return from the Swedish Nuclear Waste Fund.</t>
  </si>
  <si>
    <t>3) Including interest components related to pension costs.</t>
  </si>
  <si>
    <t>4) Including discounting effects attributable to provisions.</t>
  </si>
  <si>
    <t>5) Items affecting comparability recognised as financial income and expenses, net.</t>
  </si>
  <si>
    <t>6) See Definitions and calculations of key ratios for the definitions of the Alternative Performance Measures.</t>
  </si>
  <si>
    <t xml:space="preserve">7) Certain amounts for 2017 have been recalculated compared with previously published information in Vattenfall's </t>
  </si>
  <si>
    <t>2017 Annual and Sustainability Report as a result of new accounting rules (IFRS 9 and 15) that took effect in 2018.</t>
  </si>
  <si>
    <t>See Note 2 to the consolidated accounts, Important changes in the financial statements compared with the preceding year.</t>
  </si>
  <si>
    <t>Consolidated statement of comprehensive income</t>
  </si>
  <si>
    <t>Other comprehensive income</t>
  </si>
  <si>
    <t>Items that will be reclassified to profit or loss when specific conditions are met</t>
  </si>
  <si>
    <t>Cash flow hedges - changes in fair value</t>
  </si>
  <si>
    <t xml:space="preserve">Cash flow hedges - dissolved against income statement </t>
  </si>
  <si>
    <t>Cash flow hedges - transferred to cost of hedged item</t>
  </si>
  <si>
    <t>Hedging of net investments in foreign operations</t>
  </si>
  <si>
    <t>Translation differences and exchange rate effects net, divested companies</t>
  </si>
  <si>
    <t xml:space="preserve">Remeasurement of financial assets available-for-sale </t>
  </si>
  <si>
    <t>Impairment of available-for-sale financial assets</t>
  </si>
  <si>
    <t>Translation differences</t>
  </si>
  <si>
    <t>Income taxes related to items that will be reclassified</t>
  </si>
  <si>
    <t>Total Items that will be reclassified to profit or loss when specific conditions are met</t>
  </si>
  <si>
    <t>Items that will not be reclassified to profit or loss</t>
  </si>
  <si>
    <t>Remeasurement pertaining to defined benefit obligations</t>
  </si>
  <si>
    <t>Income taxes related to items that will not be reclassified</t>
  </si>
  <si>
    <t>Total Items that will not be reclassified to profit or loss</t>
  </si>
  <si>
    <t>Total other comprehensive income, net after income taxes</t>
  </si>
  <si>
    <t>Total comprehensive income for the year</t>
  </si>
  <si>
    <t>2) See row Income taxes related to other comprehensive income in the Consolidated statement of change in equity.</t>
  </si>
  <si>
    <t xml:space="preserve">1) The amount has been recalculated compared with previously published information in Vattenfall's 2017 Annual </t>
  </si>
  <si>
    <t xml:space="preserve">and Sustainability Report as a result of new accounting rules (IFRS 9 and 15) that took effect in 2018. See Note 2 to </t>
  </si>
  <si>
    <t>the consolidated accounts, Important changes in the financial statements compared with the preceding year.</t>
  </si>
  <si>
    <t>Consolidated balance sheet</t>
  </si>
  <si>
    <t>Amounts in SEK million</t>
  </si>
  <si>
    <t>Assets</t>
  </si>
  <si>
    <t>Non-current assets</t>
  </si>
  <si>
    <t>Intangible assets: non-current</t>
  </si>
  <si>
    <t xml:space="preserve"> </t>
  </si>
  <si>
    <t>Property, plant and equipment</t>
  </si>
  <si>
    <t>Investment property</t>
  </si>
  <si>
    <t>Biological assets</t>
  </si>
  <si>
    <t>Participations in associated companies and joint arrangements</t>
  </si>
  <si>
    <t>Other shares and participations</t>
  </si>
  <si>
    <t>Share in the Swedish Nuclear Waste Fund</t>
  </si>
  <si>
    <t>Derivative assets</t>
  </si>
  <si>
    <t>Current tax assets, non-current</t>
  </si>
  <si>
    <t>Prepaid expenses</t>
  </si>
  <si>
    <t>Deferred tax assets</t>
  </si>
  <si>
    <t>Contract assets</t>
  </si>
  <si>
    <t>Other non-current receivables</t>
  </si>
  <si>
    <t>Total non-current assets</t>
  </si>
  <si>
    <t>Current assets</t>
  </si>
  <si>
    <t>Inventories</t>
  </si>
  <si>
    <t>Biological  assets</t>
  </si>
  <si>
    <t>Intangible assets: current</t>
  </si>
  <si>
    <t>Trade receivables and other receivables</t>
  </si>
  <si>
    <t>Advance payments paid</t>
  </si>
  <si>
    <t>Prepaid expenses and accrued income</t>
  </si>
  <si>
    <t>Current tax assets</t>
  </si>
  <si>
    <t>Short-term investments</t>
  </si>
  <si>
    <t>Cash and cash equivalents</t>
  </si>
  <si>
    <t>Assets held for sale</t>
  </si>
  <si>
    <t>Total current assets</t>
  </si>
  <si>
    <t>Total assets</t>
  </si>
  <si>
    <t>Equity and liabilities</t>
  </si>
  <si>
    <t>Equity attributable to owners of the Parent Company</t>
  </si>
  <si>
    <t>Share capital</t>
  </si>
  <si>
    <t>Reserve for cash flow hedges</t>
  </si>
  <si>
    <t>Other reserves</t>
  </si>
  <si>
    <t>Retained earnings incl. profit for the year</t>
  </si>
  <si>
    <t>Total equity attributable to owners of the Parent Company</t>
  </si>
  <si>
    <t>Equity attributable to non-controlling interests</t>
  </si>
  <si>
    <t>Total equity</t>
  </si>
  <si>
    <t>Non-current liabilities</t>
  </si>
  <si>
    <t>Hybrid Capital</t>
  </si>
  <si>
    <t>Other interest-bearing liabilities</t>
  </si>
  <si>
    <t>Pension provisions</t>
  </si>
  <si>
    <t>Other interest-bearing provisions</t>
  </si>
  <si>
    <t>Derivative liabilities</t>
  </si>
  <si>
    <t>Deferred tax liabilities</t>
  </si>
  <si>
    <t>Contract liabilities</t>
  </si>
  <si>
    <t>Other noninterest-bearing liabilities</t>
  </si>
  <si>
    <t>Total non-current liabilities</t>
  </si>
  <si>
    <t>Current liabilities</t>
  </si>
  <si>
    <t>Trade payables and other liabilities</t>
  </si>
  <si>
    <t>Advance payments received</t>
  </si>
  <si>
    <t>Accrued expenses and deferred income</t>
  </si>
  <si>
    <t>Current tax liabilities</t>
  </si>
  <si>
    <t>Interest-bearing provisions</t>
  </si>
  <si>
    <t>Liabilities associated with assets held for sale</t>
  </si>
  <si>
    <t>Total current liabilities</t>
  </si>
  <si>
    <t>Total equity and liabilities</t>
  </si>
  <si>
    <t>Capital employed</t>
  </si>
  <si>
    <t>Intangible assets: current and non-current</t>
  </si>
  <si>
    <t>Deferred and current tax assets</t>
  </si>
  <si>
    <t>Non-current noninterest-bearing receivables</t>
  </si>
  <si>
    <t>Unavailable liquidity</t>
  </si>
  <si>
    <t>Other</t>
  </si>
  <si>
    <t>Total assets excl. financial assets</t>
  </si>
  <si>
    <t xml:space="preserve">Deferred and current tax liabilities </t>
  </si>
  <si>
    <t xml:space="preserve">Trade payables and other liabilities </t>
  </si>
  <si>
    <t xml:space="preserve">Accrued expenses and deferred income </t>
  </si>
  <si>
    <t>Total noninterest-bearing liabilities</t>
  </si>
  <si>
    <r>
      <t>Other interest-bearing provisions not related to adjusted net debt</t>
    </r>
    <r>
      <rPr>
        <vertAlign val="superscript"/>
        <sz val="9"/>
        <rFont val="Calibri"/>
        <family val="2"/>
        <scheme val="minor"/>
      </rPr>
      <t>1</t>
    </r>
  </si>
  <si>
    <r>
      <t>Capital employed</t>
    </r>
    <r>
      <rPr>
        <b/>
        <vertAlign val="superscript"/>
        <sz val="9"/>
        <rFont val="Calibri"/>
        <family val="2"/>
        <scheme val="minor"/>
      </rPr>
      <t>2</t>
    </r>
  </si>
  <si>
    <t>Capital employed, average</t>
  </si>
  <si>
    <t>Financial assets as per 31 December</t>
  </si>
  <si>
    <t>Cash and cash equivalents, and short-term investments</t>
  </si>
  <si>
    <t>Receivable from Vattenfall’s Swedish pensionfoundation</t>
  </si>
  <si>
    <t>Committed credit facilities (unutilised)</t>
  </si>
  <si>
    <t>Net debt as per 31 December</t>
  </si>
  <si>
    <r>
      <t>Hybrid Capital</t>
    </r>
    <r>
      <rPr>
        <vertAlign val="superscript"/>
        <sz val="9"/>
        <color indexed="8"/>
        <rFont val="Calibri"/>
        <family val="2"/>
        <scheme val="minor"/>
      </rPr>
      <t>1</t>
    </r>
  </si>
  <si>
    <t>Bond issues, commercial paper and liabilities to credit institutions</t>
  </si>
  <si>
    <t>Present value of liabilities pertaining to acquisitions of Group companies</t>
  </si>
  <si>
    <t>Liabilities to associated companies</t>
  </si>
  <si>
    <t>Liabilities to owners of non-controlling interests</t>
  </si>
  <si>
    <t>Other liabilities</t>
  </si>
  <si>
    <r>
      <t>Total interest-bearing liabilities</t>
    </r>
    <r>
      <rPr>
        <b/>
        <vertAlign val="superscript"/>
        <sz val="9"/>
        <color indexed="8"/>
        <rFont val="Calibri"/>
        <family val="2"/>
        <scheme val="minor"/>
      </rPr>
      <t>1</t>
    </r>
  </si>
  <si>
    <t>Receivable from Vattenfall's Pension Foundation</t>
  </si>
  <si>
    <t>Loans to owners of non-controlling interests in foreign Group companies</t>
  </si>
  <si>
    <r>
      <t>Net debt</t>
    </r>
    <r>
      <rPr>
        <b/>
        <vertAlign val="superscript"/>
        <sz val="9"/>
        <color indexed="8"/>
        <rFont val="Calibri"/>
        <family val="2"/>
        <scheme val="minor"/>
      </rPr>
      <t>1</t>
    </r>
  </si>
  <si>
    <t>Adjusted gross debt and net debt as per 31 December</t>
  </si>
  <si>
    <t>Total interest-bearing liabilities</t>
  </si>
  <si>
    <r>
      <t>50% of Hybrid Capital</t>
    </r>
    <r>
      <rPr>
        <vertAlign val="superscript"/>
        <sz val="9"/>
        <color indexed="8"/>
        <rFont val="Calibri"/>
        <family val="2"/>
        <scheme val="minor"/>
      </rPr>
      <t>1</t>
    </r>
  </si>
  <si>
    <t>Present value of pension obligations</t>
  </si>
  <si>
    <t>Provisions for gas and wind operations and other environment related provisions</t>
  </si>
  <si>
    <r>
      <t>Provisions for nuclear power (net)</t>
    </r>
    <r>
      <rPr>
        <vertAlign val="superscript"/>
        <sz val="9"/>
        <color indexed="8"/>
        <rFont val="Calibri"/>
        <family val="2"/>
        <scheme val="minor"/>
      </rPr>
      <t>2</t>
    </r>
  </si>
  <si>
    <t>Currency derivatives for hedging of debt in foreign currency</t>
  </si>
  <si>
    <t>Margin calls received</t>
  </si>
  <si>
    <t>Liabilities to owners of non-controlling interests due to consortium agreements</t>
  </si>
  <si>
    <t>Adjustment related to assets/liabilities held for sale</t>
  </si>
  <si>
    <t>Adjusted gross debt</t>
  </si>
  <si>
    <t>Reported cash and cash equivalents and short–term investments</t>
  </si>
  <si>
    <t>Adjusted cash and cash equivalents and short–term investments</t>
  </si>
  <si>
    <r>
      <t>Adjusted net debt</t>
    </r>
    <r>
      <rPr>
        <b/>
        <vertAlign val="superscript"/>
        <sz val="9"/>
        <color indexed="8"/>
        <rFont val="Calibri"/>
        <family val="2"/>
        <scheme val="minor"/>
      </rPr>
      <t>3</t>
    </r>
  </si>
  <si>
    <t>31 December 2018</t>
  </si>
  <si>
    <t>31 December 2017</t>
  </si>
  <si>
    <t xml:space="preserve">1) Certain amounts for 2017 have been recalculated compared with previously published information in Vattenfall's 2017 </t>
  </si>
  <si>
    <t>Annual and Sustainability Report as a result of new accounting rules (IFRS 9 and 15) that took effect in 2018. See Note 2</t>
  </si>
  <si>
    <t>to the consolidated accounts, Important changes in the financial statements compared with the preceding year.</t>
  </si>
  <si>
    <t xml:space="preserve"> other provisions.</t>
  </si>
  <si>
    <t>2) See Definitions and calculations of key ratios for definitions of this Alternative Performance Measure</t>
  </si>
  <si>
    <t>1) Includes personnel-related provisions for non-pension purposes, provisions for tax and legal disputes and certain</t>
  </si>
  <si>
    <t>1) See Definitions and calculations of key ratios for definitions of Alternative Performance Measures</t>
  </si>
  <si>
    <t>1) 50% of Hybrid Capital is treated as equity by the rating agencies, which thereby reduces adjusted net debt</t>
  </si>
  <si>
    <t>2) The calculation is based on Vattenfall’s share of ownership in the respective nuclear power plants,</t>
  </si>
  <si>
    <t>less Vattenfall’s share in the Swedish Nuclear Waste Fund and liabilities to associated companies.</t>
  </si>
  <si>
    <t>Vattenfall has the following ownership interests in the respective plants: Forsmark 66%, Ringhals 70.4%,</t>
  </si>
  <si>
    <t>Brokdorf 20%, Brunsbüttel 66.7%, Krümmel 50% and Stade 33.3%</t>
  </si>
  <si>
    <t>(According to a special agreement, Vattenfall is responsible for 100% of the provisions for Ringhals.)</t>
  </si>
  <si>
    <t>3) See Definitions and calculations of key ratios for definitions of Alternative Performance Measures.</t>
  </si>
  <si>
    <t>Consolidated Statement of Cash Flows</t>
  </si>
  <si>
    <t>Operating activities</t>
  </si>
  <si>
    <t>Operating profit before depreciation, amortisation and impairment losses</t>
  </si>
  <si>
    <t>Tax paid</t>
  </si>
  <si>
    <t>Capital gains/losses, net</t>
  </si>
  <si>
    <t>Interest received</t>
  </si>
  <si>
    <t>Interest paid</t>
  </si>
  <si>
    <t>Other, incl. non-cash items</t>
  </si>
  <si>
    <r>
      <t>Funds from operations (FFO)</t>
    </r>
    <r>
      <rPr>
        <b/>
        <vertAlign val="superscript"/>
        <sz val="9"/>
        <rFont val="Calibri"/>
        <family val="2"/>
        <scheme val="minor"/>
      </rPr>
      <t>1</t>
    </r>
  </si>
  <si>
    <t>Changes in inventories</t>
  </si>
  <si>
    <t>Changes in operating receivables</t>
  </si>
  <si>
    <t>Changes in operating liabilities</t>
  </si>
  <si>
    <t>Other changes</t>
  </si>
  <si>
    <t>Cash flow from changes in operating assets and operating liabilities</t>
  </si>
  <si>
    <t>Cash flow from operating activities</t>
  </si>
  <si>
    <t>Investing activities</t>
  </si>
  <si>
    <t>Acquisitions in Group companies</t>
  </si>
  <si>
    <t>Investments in associated companies and other shares and participations</t>
  </si>
  <si>
    <t>Other investments in non-current assets</t>
  </si>
  <si>
    <t>Total investments</t>
  </si>
  <si>
    <t>Divestments</t>
  </si>
  <si>
    <t>Cash and cash equivalents in acquired companies</t>
  </si>
  <si>
    <t>Cash and cash equivalents in divested companies</t>
  </si>
  <si>
    <t>Cash flow from investing activities</t>
  </si>
  <si>
    <t>Cash flow before financing activities</t>
  </si>
  <si>
    <t>Financing activities</t>
  </si>
  <si>
    <t>Changes in short-term investments</t>
  </si>
  <si>
    <t>Changes in loans to owners of non-controlling interests in foreign Group companies</t>
  </si>
  <si>
    <r>
      <t>Loans raised</t>
    </r>
    <r>
      <rPr>
        <vertAlign val="superscript"/>
        <sz val="9"/>
        <rFont val="Calibri"/>
        <family val="2"/>
        <scheme val="minor"/>
      </rPr>
      <t>2</t>
    </r>
  </si>
  <si>
    <t>Amortisation of debt pertaining to acquisitions of Group companies</t>
  </si>
  <si>
    <t>Amortisation of other debt</t>
  </si>
  <si>
    <t>Divestment of shares in Group companies to owners of non-controlling interests</t>
  </si>
  <si>
    <t>Payment to the nuclear energy fund in Germany</t>
  </si>
  <si>
    <t>Effect of early termination of swaps related to financing activities</t>
  </si>
  <si>
    <t>Redemption of Hybrid Capital</t>
  </si>
  <si>
    <t>Issue of Hybrid Capital</t>
  </si>
  <si>
    <t>Dividends paid to owners</t>
  </si>
  <si>
    <t>Contribution/repaid contribution from owners of non-controlling interests</t>
  </si>
  <si>
    <t>Cash flow from financing activities</t>
  </si>
  <si>
    <t>Cash flow for the year</t>
  </si>
  <si>
    <t>Cash and cash equivalents at start of year</t>
  </si>
  <si>
    <t>Cash and cash equivalents included in assets held for sale</t>
  </si>
  <si>
    <t>Cash and cash equivalents at end of year</t>
  </si>
  <si>
    <t>Effects from terminating swaps related to financing activities</t>
  </si>
  <si>
    <t>Contribution from owners of non-controlling interests</t>
  </si>
  <si>
    <t>Cash flow after dividend</t>
  </si>
  <si>
    <t>Maintenance investments</t>
  </si>
  <si>
    <r>
      <t>Free cash flow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</si>
  <si>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Analysis of change in net debt</t>
  </si>
  <si>
    <t>Net debt at start of year</t>
  </si>
  <si>
    <t>Change accounting principles</t>
  </si>
  <si>
    <t>Cash flow after dividends</t>
  </si>
  <si>
    <t>Changes as a result of valuation at fair value</t>
  </si>
  <si>
    <t>Change in interest-bearing liabilities for leasing</t>
  </si>
  <si>
    <t>Interest-bearing liabilities/short-term investments acquired/divested</t>
  </si>
  <si>
    <t>Changes in liabilities pertaining to acquisitions of Group companies, discounting effects</t>
  </si>
  <si>
    <t>Receivable from Vattenfall's pension foundation</t>
  </si>
  <si>
    <t>Interest-bearing liabilitiy for future dividend</t>
  </si>
  <si>
    <t>Interest-bearing liabilities associated with assets held for sale</t>
  </si>
  <si>
    <t>Transfer to liabilities due to changed shareholders’ rights</t>
  </si>
  <si>
    <t>Release collateralised cash by issuing bank guarantees</t>
  </si>
  <si>
    <t>Translation differences on net debt</t>
  </si>
  <si>
    <t>Reclassification</t>
  </si>
  <si>
    <t>Net debt at end of year</t>
  </si>
  <si>
    <t>1) See Definitions and calculations of key ratios for the definition of this Alternative Performance Measure.</t>
  </si>
  <si>
    <t>2) Short-term borrowings in which the duration is three months or shorter are reported net.</t>
  </si>
  <si>
    <t xml:space="preserve">3) Certain amounts for 2017 have been recalculated compared with previously published information in Vattenfall's 2017 Annual and </t>
  </si>
  <si>
    <t xml:space="preserve">Sustainability Report as a result of new accounting rules (IFRS 9 and 15) that took effect in 2018. See Note 2 to the consolidated accounts, </t>
  </si>
  <si>
    <t>Important changes in the financial statements compared with the preceding year.</t>
  </si>
  <si>
    <t xml:space="preserve">4) Reclassification of provisions for nuclear power in Germany. </t>
  </si>
  <si>
    <t>Consolidated statement of changes in equity</t>
  </si>
  <si>
    <t>Consolidated Statement of Changes in Equity</t>
  </si>
  <si>
    <t>Attributable
to non- 
controlling
interests</t>
  </si>
  <si>
    <t>Total 
equity</t>
  </si>
  <si>
    <t xml:space="preserve"> Share
capital</t>
  </si>
  <si>
    <t>Reserve
for
hedges</t>
  </si>
  <si>
    <t>Translation 
reserve</t>
  </si>
  <si>
    <t>Fair value 
reserve</t>
  </si>
  <si>
    <t xml:space="preserve">Retained 
earnings </t>
  </si>
  <si>
    <t>Total</t>
  </si>
  <si>
    <t>Remeasurement of available-for-sale financial assets (unrealised)</t>
  </si>
  <si>
    <t>Income taxes related to other comprehensive income</t>
  </si>
  <si>
    <t>Total other comprehensive income for the year</t>
  </si>
  <si>
    <t>Group contributions from (+)/to (-) owners of non-controlling interests</t>
  </si>
  <si>
    <t>Changes in ownership in Group companies on divestments of shares to owners of non-controlling interests</t>
  </si>
  <si>
    <t>Additional purchase price pertaining to previous share purchase</t>
  </si>
  <si>
    <t>Contribution to/from minority interest</t>
  </si>
  <si>
    <t>Changes as a result of changed ownership</t>
  </si>
  <si>
    <t>Other changes in ownership</t>
  </si>
  <si>
    <t>Total transactions with equity holders</t>
  </si>
  <si>
    <t>Transitional effect of adoption of new accounting rules (IFRS 9, 15)</t>
  </si>
  <si>
    <t>Group contributions from(+)/to(-) owners of non-controlling interests</t>
  </si>
  <si>
    <t>Balance brought forward 2018</t>
  </si>
  <si>
    <t>Balance carried forward 2018</t>
  </si>
  <si>
    <t>Balance brought forward 2017</t>
  </si>
  <si>
    <t>Balance carried forward 2017</t>
  </si>
  <si>
    <t>1) Varav säkringsreserv 35 MSEK (29).</t>
  </si>
  <si>
    <t xml:space="preserve">2) Värdet har omräknats jämfört med tidigare publicerad information i Vattenfalls delårsrapporter 2017 och Års- och Hållbarhets- </t>
  </si>
  <si>
    <t>redovisning 2017. Omräkningen har skett på grund av nya redovisningsregler (IFRS 9 och 15) från och med 2018. Se koncernens Not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</si>
</sst>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;\-\ #\ ##0;&quot;—&quot;"/>
    <numFmt numFmtId="165" formatCode="#,##0;\-#,##0;&quot;—&quot;"/>
    <numFmt numFmtId="166" formatCode="#\ ##0;\-#\ ##0;&quot;—&quot;"/>
  </numFmts>
  <fonts count="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52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vertAlign val="superscript"/>
      <sz val="9"/>
      <color indexed="1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  <scheme val="minor"/>
    </font>
    <font>
      <b/>
      <sz val="9"/>
      <color rgb="FFFAA619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"/>
      <color theme="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vertAlign val="superscript"/>
      <sz val="11"/>
      <color theme="1"/>
      <name val="Arial"/>
      <family val="2"/>
    </font>
    <font>
      <b/>
      <sz val="14"/>
      <color indexed="8"/>
      <name val="Calibri"/>
      <family val="2"/>
      <scheme val="minor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color indexed="52"/>
      <name val="Arial"/>
      <family val="2"/>
    </font>
    <font>
      <sz val="11"/>
      <color indexed="8"/>
      <name val="Arial"/>
      <family val="2"/>
    </font>
    <font>
      <b/>
      <vertAlign val="superscript"/>
      <sz val="7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vertAlign val="superscript"/>
      <sz val="6.5"/>
      <name val="Arial"/>
      <family val="2"/>
    </font>
    <font>
      <sz val="6.5"/>
      <color theme="1"/>
      <name val="Arial"/>
      <family val="2"/>
    </font>
    <font>
      <sz val="6.5"/>
      <color rgb="FF000000"/>
      <name val="Arial"/>
      <family val="2"/>
    </font>
    <font>
      <b/>
      <vertAlign val="superscript"/>
      <sz val="6.5"/>
      <name val="Arial"/>
      <family val="2"/>
    </font>
    <font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name val="Geneva"/>
    </font>
    <font>
      <b/>
      <sz val="20"/>
      <color rgb="FFFAA619"/>
      <name val="Arial"/>
      <family val="2"/>
    </font>
    <font>
      <sz val="9"/>
      <color indexed="10"/>
      <name val="Calibri"/>
      <family val="2"/>
      <scheme val="minor"/>
    </font>
    <font>
      <sz val="7"/>
      <color rgb="FFFF0000"/>
      <name val="Arial"/>
      <family val="2"/>
    </font>
    <font>
      <b/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48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</cellStyleXfs>
  <cellXfs count="330">
    <xf numFmtId="0" fontId="0" fillId="0" borderId="0" xfId="0" applyNumberFormat="1" applyFont="1" applyFill="1" applyBorder="1"/>
    <xf numFmtId="165" fontId="1" fillId="0" borderId="0" xfId="0" applyNumberFormat="1" applyFont="1" applyFill="1" applyBorder="1"/>
    <xf numFmtId="3" fontId="0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/>
    <xf numFmtId="0" fontId="5" fillId="0" borderId="0" xfId="0" applyNumberFormat="1" applyFont="1" applyFill="1" applyBorder="1"/>
    <xf numFmtId="164" fontId="5" fillId="0" borderId="0" xfId="0" applyNumberFormat="1" applyFont="1" applyFill="1" applyBorder="1"/>
    <xf numFmtId="0" fontId="7" fillId="4" borderId="0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  <protection locked="0"/>
    </xf>
    <xf numFmtId="0" fontId="8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vertical="top"/>
    </xf>
    <xf numFmtId="0" fontId="5" fillId="4" borderId="1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0" fontId="8" fillId="3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/>
    <xf numFmtId="0" fontId="8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/>
    <xf numFmtId="165" fontId="5" fillId="3" borderId="0" xfId="0" applyNumberFormat="1" applyFont="1" applyFill="1" applyBorder="1"/>
    <xf numFmtId="165" fontId="8" fillId="3" borderId="0" xfId="0" applyNumberFormat="1" applyFont="1" applyFill="1" applyBorder="1" applyAlignment="1">
      <alignment horizontal="left"/>
    </xf>
    <xf numFmtId="165" fontId="5" fillId="4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/>
    </xf>
    <xf numFmtId="165" fontId="5" fillId="4" borderId="1" xfId="0" applyNumberFormat="1" applyFont="1" applyFill="1" applyBorder="1"/>
    <xf numFmtId="3" fontId="8" fillId="0" borderId="1" xfId="0" applyNumberFormat="1" applyFont="1" applyFill="1" applyBorder="1" applyAlignment="1">
      <alignment horizontal="left"/>
    </xf>
    <xf numFmtId="0" fontId="6" fillId="4" borderId="2" xfId="0" applyNumberFormat="1" applyFont="1" applyFill="1" applyBorder="1" applyAlignment="1" applyProtection="1">
      <alignment wrapText="1"/>
      <protection locked="0"/>
    </xf>
    <xf numFmtId="165" fontId="6" fillId="3" borderId="2" xfId="0" applyNumberFormat="1" applyFont="1" applyFill="1" applyBorder="1"/>
    <xf numFmtId="165" fontId="6" fillId="0" borderId="2" xfId="0" applyNumberFormat="1" applyFont="1" applyFill="1" applyBorder="1"/>
    <xf numFmtId="0" fontId="6" fillId="4" borderId="0" xfId="0" applyNumberFormat="1" applyFont="1" applyFill="1" applyBorder="1" applyAlignment="1" applyProtection="1">
      <alignment wrapText="1"/>
      <protection locked="0"/>
    </xf>
    <xf numFmtId="165" fontId="10" fillId="0" borderId="0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Protection="1">
      <protection locked="0"/>
    </xf>
    <xf numFmtId="0" fontId="6" fillId="4" borderId="0" xfId="0" applyNumberFormat="1" applyFont="1" applyFill="1" applyBorder="1" applyProtection="1">
      <protection locked="0"/>
    </xf>
    <xf numFmtId="164" fontId="8" fillId="0" borderId="2" xfId="0" applyNumberFormat="1" applyFont="1" applyFill="1" applyBorder="1" applyAlignment="1">
      <alignment horizontal="left"/>
    </xf>
    <xf numFmtId="165" fontId="8" fillId="3" borderId="2" xfId="0" applyNumberFormat="1" applyFon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left"/>
    </xf>
    <xf numFmtId="165" fontId="6" fillId="0" borderId="0" xfId="0" applyNumberFormat="1" applyFont="1" applyFill="1" applyBorder="1"/>
    <xf numFmtId="165" fontId="5" fillId="0" borderId="0" xfId="0" applyNumberFormat="1" applyFont="1" applyFill="1" applyBorder="1"/>
    <xf numFmtId="0" fontId="5" fillId="2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5" fillId="4" borderId="0" xfId="0" applyNumberFormat="1" applyFont="1" applyFill="1" applyBorder="1" applyAlignment="1" applyProtection="1">
      <alignment wrapText="1"/>
      <protection locked="0"/>
    </xf>
    <xf numFmtId="165" fontId="8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1" xfId="0" applyNumberFormat="1" applyFont="1" applyFill="1" applyBorder="1"/>
    <xf numFmtId="0" fontId="13" fillId="0" borderId="0" xfId="0" applyNumberFormat="1" applyFont="1" applyFill="1" applyBorder="1" applyAlignment="1">
      <alignment horizontal="left"/>
    </xf>
    <xf numFmtId="0" fontId="15" fillId="2" borderId="0" xfId="1" applyNumberFormat="1" applyFont="1" applyFill="1" applyBorder="1" applyAlignment="1"/>
    <xf numFmtId="0" fontId="16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/>
    <xf numFmtId="0" fontId="19" fillId="5" borderId="0" xfId="2" applyNumberFormat="1" applyFont="1" applyFill="1" applyBorder="1" applyAlignment="1"/>
    <xf numFmtId="0" fontId="20" fillId="0" borderId="0" xfId="0" applyNumberFormat="1" applyFont="1" applyFill="1" applyBorder="1"/>
    <xf numFmtId="0" fontId="6" fillId="3" borderId="1" xfId="0" applyNumberFormat="1" applyFont="1" applyFill="1" applyBorder="1"/>
    <xf numFmtId="0" fontId="11" fillId="3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21" fillId="0" borderId="0" xfId="0" applyNumberFormat="1" applyFont="1" applyFill="1" applyBorder="1"/>
    <xf numFmtId="0" fontId="6" fillId="0" borderId="0" xfId="0" applyNumberFormat="1" applyFont="1" applyFill="1" applyBorder="1"/>
    <xf numFmtId="165" fontId="6" fillId="3" borderId="2" xfId="2" applyNumberFormat="1" applyFont="1" applyFill="1" applyBorder="1" applyAlignment="1"/>
    <xf numFmtId="165" fontId="11" fillId="3" borderId="0" xfId="0" applyNumberFormat="1" applyFont="1" applyFill="1" applyBorder="1" applyAlignment="1">
      <alignment horizontal="left"/>
    </xf>
    <xf numFmtId="165" fontId="6" fillId="2" borderId="2" xfId="2" applyNumberFormat="1" applyFont="1" applyFill="1" applyBorder="1" applyAlignment="1"/>
    <xf numFmtId="165" fontId="6" fillId="0" borderId="0" xfId="2" applyNumberFormat="1" applyFont="1" applyFill="1" applyBorder="1" applyAlignment="1"/>
    <xf numFmtId="165" fontId="11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/>
    <xf numFmtId="0" fontId="6" fillId="0" borderId="0" xfId="1" applyNumberFormat="1" applyFont="1" applyFill="1" applyBorder="1" applyAlignment="1">
      <alignment wrapText="1"/>
    </xf>
    <xf numFmtId="165" fontId="5" fillId="0" borderId="0" xfId="2" applyNumberFormat="1" applyFont="1" applyFill="1" applyBorder="1" applyAlignment="1"/>
    <xf numFmtId="0" fontId="5" fillId="0" borderId="0" xfId="2" applyNumberFormat="1" applyFont="1" applyFill="1" applyBorder="1" applyAlignment="1">
      <alignment wrapText="1"/>
    </xf>
    <xf numFmtId="165" fontId="8" fillId="3" borderId="0" xfId="2" applyNumberFormat="1" applyFont="1" applyFill="1" applyBorder="1" applyAlignment="1">
      <alignment horizontal="left"/>
    </xf>
    <xf numFmtId="165" fontId="5" fillId="3" borderId="0" xfId="2" applyNumberFormat="1" applyFont="1" applyFill="1" applyBorder="1" applyAlignment="1"/>
    <xf numFmtId="165" fontId="5" fillId="2" borderId="0" xfId="2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wrapText="1"/>
    </xf>
    <xf numFmtId="0" fontId="5" fillId="0" borderId="0" xfId="1" applyNumberFormat="1" applyFont="1" applyFill="1" applyBorder="1" applyAlignment="1">
      <alignment horizontal="left" wrapText="1"/>
    </xf>
    <xf numFmtId="165" fontId="11" fillId="0" borderId="0" xfId="2" applyNumberFormat="1" applyFont="1" applyFill="1" applyBorder="1" applyAlignment="1">
      <alignment horizontal="left"/>
    </xf>
    <xf numFmtId="165" fontId="5" fillId="5" borderId="0" xfId="2" applyNumberFormat="1" applyFont="1" applyFill="1" applyBorder="1" applyAlignment="1"/>
    <xf numFmtId="0" fontId="5" fillId="0" borderId="0" xfId="1" applyNumberFormat="1" applyFont="1" applyFill="1" applyBorder="1" applyAlignment="1"/>
    <xf numFmtId="0" fontId="5" fillId="0" borderId="1" xfId="2" applyNumberFormat="1" applyFont="1" applyFill="1" applyBorder="1" applyAlignment="1">
      <alignment wrapText="1"/>
    </xf>
    <xf numFmtId="0" fontId="6" fillId="0" borderId="2" xfId="1" applyNumberFormat="1" applyFont="1" applyFill="1" applyBorder="1" applyAlignment="1">
      <alignment wrapText="1"/>
    </xf>
    <xf numFmtId="165" fontId="11" fillId="3" borderId="2" xfId="2" applyNumberFormat="1" applyFont="1" applyFill="1" applyBorder="1" applyAlignment="1">
      <alignment horizontal="left"/>
    </xf>
    <xf numFmtId="165" fontId="11" fillId="0" borderId="2" xfId="0" applyNumberFormat="1" applyFont="1" applyFill="1" applyBorder="1" applyAlignment="1">
      <alignment horizontal="left"/>
    </xf>
    <xf numFmtId="165" fontId="6" fillId="3" borderId="0" xfId="0" applyNumberFormat="1" applyFont="1" applyFill="1" applyBorder="1"/>
    <xf numFmtId="165" fontId="8" fillId="2" borderId="0" xfId="2" applyNumberFormat="1" applyFont="1" applyFill="1" applyBorder="1" applyAlignment="1">
      <alignment horizontal="left"/>
    </xf>
    <xf numFmtId="165" fontId="11" fillId="2" borderId="2" xfId="2" applyNumberFormat="1" applyFont="1" applyFill="1" applyBorder="1" applyAlignment="1">
      <alignment horizontal="left"/>
    </xf>
    <xf numFmtId="165" fontId="6" fillId="3" borderId="0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12" fillId="0" borderId="0" xfId="0" applyNumberFormat="1" applyFont="1" applyFill="1" applyBorder="1" applyAlignment="1">
      <alignment horizontal="left"/>
    </xf>
    <xf numFmtId="165" fontId="8" fillId="0" borderId="0" xfId="2" applyNumberFormat="1" applyFont="1" applyFill="1" applyBorder="1" applyAlignment="1">
      <alignment horizontal="left"/>
    </xf>
    <xf numFmtId="0" fontId="14" fillId="0" borderId="0" xfId="2" applyNumberFormat="1" applyFont="1" applyFill="1" applyBorder="1" applyAlignment="1"/>
    <xf numFmtId="0" fontId="23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left"/>
    </xf>
    <xf numFmtId="164" fontId="23" fillId="0" borderId="0" xfId="2" applyNumberFormat="1" applyFont="1" applyFill="1" applyBorder="1" applyAlignment="1"/>
    <xf numFmtId="3" fontId="24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left"/>
    </xf>
    <xf numFmtId="0" fontId="27" fillId="4" borderId="0" xfId="0" applyNumberFormat="1" applyFont="1" applyFill="1" applyBorder="1"/>
    <xf numFmtId="0" fontId="28" fillId="0" borderId="0" xfId="0" applyNumberFormat="1" applyFont="1" applyFill="1" applyBorder="1"/>
    <xf numFmtId="0" fontId="29" fillId="0" borderId="0" xfId="0" applyNumberFormat="1" applyFont="1" applyFill="1" applyBorder="1" applyAlignment="1">
      <alignment horizontal="left"/>
    </xf>
    <xf numFmtId="0" fontId="28" fillId="4" borderId="0" xfId="0" applyNumberFormat="1" applyFont="1" applyFill="1" applyBorder="1"/>
    <xf numFmtId="0" fontId="29" fillId="4" borderId="0" xfId="0" applyNumberFormat="1" applyFont="1" applyFill="1" applyBorder="1" applyAlignment="1">
      <alignment horizontal="left"/>
    </xf>
    <xf numFmtId="0" fontId="30" fillId="0" borderId="0" xfId="0" applyNumberFormat="1" applyFont="1" applyFill="1" applyBorder="1"/>
    <xf numFmtId="0" fontId="23" fillId="4" borderId="0" xfId="0" applyNumberFormat="1" applyFont="1" applyFill="1" applyBorder="1"/>
    <xf numFmtId="0" fontId="24" fillId="4" borderId="0" xfId="0" applyNumberFormat="1" applyFont="1" applyFill="1" applyBorder="1" applyAlignment="1">
      <alignment horizontal="left"/>
    </xf>
    <xf numFmtId="0" fontId="31" fillId="0" borderId="0" xfId="0" applyNumberFormat="1" applyFont="1" applyFill="1" applyBorder="1"/>
    <xf numFmtId="0" fontId="32" fillId="4" borderId="0" xfId="0" applyNumberFormat="1" applyFont="1" applyFill="1" applyBorder="1"/>
    <xf numFmtId="0" fontId="33" fillId="0" borderId="0" xfId="0" applyNumberFormat="1" applyFont="1" applyFill="1" applyBorder="1"/>
    <xf numFmtId="0" fontId="25" fillId="4" borderId="0" xfId="0" applyNumberFormat="1" applyFont="1" applyFill="1" applyBorder="1" applyAlignment="1">
      <alignment vertical="top"/>
    </xf>
    <xf numFmtId="0" fontId="25" fillId="4" borderId="0" xfId="0" applyNumberFormat="1" applyFont="1" applyFill="1" applyBorder="1" applyAlignment="1">
      <alignment horizontal="right" vertical="top"/>
    </xf>
    <xf numFmtId="0" fontId="34" fillId="4" borderId="0" xfId="0" applyNumberFormat="1" applyFont="1" applyFill="1" applyBorder="1" applyAlignment="1">
      <alignment horizontal="left" vertical="top"/>
    </xf>
    <xf numFmtId="0" fontId="21" fillId="5" borderId="0" xfId="0" applyNumberFormat="1" applyFont="1" applyFill="1" applyBorder="1"/>
    <xf numFmtId="0" fontId="23" fillId="0" borderId="1" xfId="0" applyNumberFormat="1" applyFont="1" applyFill="1" applyBorder="1"/>
    <xf numFmtId="0" fontId="25" fillId="0" borderId="1" xfId="0" applyNumberFormat="1" applyFont="1" applyFill="1" applyBorder="1" applyAlignment="1">
      <alignment horizontal="right"/>
    </xf>
    <xf numFmtId="0" fontId="34" fillId="3" borderId="1" xfId="0" applyNumberFormat="1" applyFont="1" applyFill="1" applyBorder="1" applyAlignment="1">
      <alignment horizontal="left"/>
    </xf>
    <xf numFmtId="0" fontId="25" fillId="4" borderId="1" xfId="0" applyNumberFormat="1" applyFont="1" applyFill="1" applyBorder="1" applyAlignment="1">
      <alignment horizontal="right"/>
    </xf>
    <xf numFmtId="0" fontId="34" fillId="5" borderId="1" xfId="0" applyNumberFormat="1" applyFont="1" applyFill="1" applyBorder="1" applyAlignment="1">
      <alignment horizontal="left"/>
    </xf>
    <xf numFmtId="0" fontId="35" fillId="0" borderId="0" xfId="0" applyNumberFormat="1" applyFont="1" applyFill="1" applyBorder="1"/>
    <xf numFmtId="0" fontId="36" fillId="0" borderId="0" xfId="0" applyNumberFormat="1" applyFont="1" applyFill="1" applyBorder="1" applyAlignment="1">
      <alignment horizontal="right"/>
    </xf>
    <xf numFmtId="164" fontId="36" fillId="3" borderId="2" xfId="0" applyNumberFormat="1" applyFont="1" applyFill="1" applyBorder="1"/>
    <xf numFmtId="0" fontId="37" fillId="3" borderId="0" xfId="0" applyNumberFormat="1" applyFont="1" applyFill="1" applyBorder="1" applyAlignment="1">
      <alignment horizontal="left"/>
    </xf>
    <xf numFmtId="164" fontId="36" fillId="4" borderId="2" xfId="0" applyNumberFormat="1" applyFont="1" applyFill="1" applyBorder="1"/>
    <xf numFmtId="0" fontId="37" fillId="4" borderId="0" xfId="0" applyNumberFormat="1" applyFont="1" applyFill="1" applyBorder="1" applyAlignment="1">
      <alignment horizontal="left"/>
    </xf>
    <xf numFmtId="164" fontId="36" fillId="3" borderId="0" xfId="0" applyNumberFormat="1" applyFont="1" applyFill="1" applyBorder="1"/>
    <xf numFmtId="0" fontId="38" fillId="0" borderId="0" xfId="0" applyNumberFormat="1" applyFont="1" applyFill="1" applyBorder="1"/>
    <xf numFmtId="164" fontId="36" fillId="4" borderId="0" xfId="0" applyNumberFormat="1" applyFont="1" applyFill="1" applyBorder="1"/>
    <xf numFmtId="0" fontId="36" fillId="0" borderId="0" xfId="0" applyNumberFormat="1" applyFont="1" applyFill="1" applyBorder="1" applyAlignment="1">
      <alignment horizontal="left"/>
    </xf>
    <xf numFmtId="3" fontId="36" fillId="0" borderId="0" xfId="0" applyNumberFormat="1" applyFont="1" applyFill="1" applyBorder="1" applyAlignment="1">
      <alignment horizontal="right"/>
    </xf>
    <xf numFmtId="165" fontId="36" fillId="3" borderId="0" xfId="0" applyNumberFormat="1" applyFont="1" applyFill="1" applyBorder="1"/>
    <xf numFmtId="165" fontId="37" fillId="3" borderId="0" xfId="0" applyNumberFormat="1" applyFont="1" applyFill="1" applyBorder="1" applyAlignment="1">
      <alignment horizontal="left"/>
    </xf>
    <xf numFmtId="165" fontId="36" fillId="0" borderId="0" xfId="0" applyNumberFormat="1" applyFont="1" applyFill="1" applyBorder="1"/>
    <xf numFmtId="165" fontId="37" fillId="4" borderId="0" xfId="0" applyNumberFormat="1" applyFont="1" applyFill="1" applyBorder="1" applyAlignment="1">
      <alignment horizontal="left"/>
    </xf>
    <xf numFmtId="0" fontId="39" fillId="0" borderId="0" xfId="1" applyNumberFormat="1" applyFont="1" applyFill="1" applyBorder="1" applyAlignment="1"/>
    <xf numFmtId="0" fontId="35" fillId="0" borderId="2" xfId="0" applyNumberFormat="1" applyFont="1" applyFill="1" applyBorder="1" applyAlignment="1">
      <alignment vertical="top"/>
    </xf>
    <xf numFmtId="0" fontId="36" fillId="0" borderId="2" xfId="0" applyNumberFormat="1" applyFont="1" applyFill="1" applyBorder="1" applyAlignment="1">
      <alignment horizontal="right" vertical="top"/>
    </xf>
    <xf numFmtId="165" fontId="35" fillId="3" borderId="2" xfId="0" applyNumberFormat="1" applyFont="1" applyFill="1" applyBorder="1" applyAlignment="1">
      <alignment vertical="top"/>
    </xf>
    <xf numFmtId="165" fontId="40" fillId="3" borderId="2" xfId="0" applyNumberFormat="1" applyFont="1" applyFill="1" applyBorder="1" applyAlignment="1">
      <alignment horizontal="left" vertical="top"/>
    </xf>
    <xf numFmtId="165" fontId="35" fillId="0" borderId="2" xfId="0" applyNumberFormat="1" applyFont="1" applyFill="1" applyBorder="1" applyAlignment="1">
      <alignment vertical="top"/>
    </xf>
    <xf numFmtId="165" fontId="40" fillId="4" borderId="2" xfId="0" applyNumberFormat="1" applyFont="1" applyFill="1" applyBorder="1" applyAlignment="1">
      <alignment horizontal="left" vertical="top"/>
    </xf>
    <xf numFmtId="0" fontId="38" fillId="0" borderId="0" xfId="0" applyNumberFormat="1" applyFont="1" applyFill="1" applyBorder="1" applyAlignment="1">
      <alignment vertical="top"/>
    </xf>
    <xf numFmtId="0" fontId="39" fillId="0" borderId="0" xfId="3" applyNumberFormat="1" applyFont="1" applyFill="1" applyBorder="1" applyAlignment="1"/>
    <xf numFmtId="0" fontId="35" fillId="0" borderId="3" xfId="0" applyNumberFormat="1" applyFont="1" applyFill="1" applyBorder="1"/>
    <xf numFmtId="0" fontId="36" fillId="0" borderId="3" xfId="0" applyNumberFormat="1" applyFont="1" applyFill="1" applyBorder="1" applyAlignment="1">
      <alignment horizontal="right"/>
    </xf>
    <xf numFmtId="165" fontId="35" fillId="3" borderId="3" xfId="0" applyNumberFormat="1" applyFont="1" applyFill="1" applyBorder="1"/>
    <xf numFmtId="165" fontId="37" fillId="3" borderId="3" xfId="0" applyNumberFormat="1" applyFont="1" applyFill="1" applyBorder="1" applyAlignment="1">
      <alignment horizontal="left"/>
    </xf>
    <xf numFmtId="165" fontId="35" fillId="0" borderId="3" xfId="0" applyNumberFormat="1" applyFont="1" applyFill="1" applyBorder="1"/>
    <xf numFmtId="165" fontId="37" fillId="4" borderId="3" xfId="0" applyNumberFormat="1" applyFont="1" applyFill="1" applyBorder="1" applyAlignment="1">
      <alignment horizontal="left"/>
    </xf>
    <xf numFmtId="165" fontId="35" fillId="4" borderId="3" xfId="0" applyNumberFormat="1" applyFont="1" applyFill="1" applyBorder="1"/>
    <xf numFmtId="0" fontId="35" fillId="0" borderId="0" xfId="0" applyNumberFormat="1" applyFont="1" applyFill="1" applyBorder="1" applyAlignment="1">
      <alignment vertical="top"/>
    </xf>
    <xf numFmtId="0" fontId="36" fillId="0" borderId="0" xfId="0" applyNumberFormat="1" applyFont="1" applyFill="1" applyBorder="1" applyAlignment="1">
      <alignment horizontal="right" vertical="top"/>
    </xf>
    <xf numFmtId="165" fontId="35" fillId="3" borderId="0" xfId="0" applyNumberFormat="1" applyFont="1" applyFill="1" applyBorder="1" applyAlignment="1">
      <alignment vertical="top"/>
    </xf>
    <xf numFmtId="165" fontId="37" fillId="3" borderId="0" xfId="0" applyNumberFormat="1" applyFont="1" applyFill="1" applyBorder="1" applyAlignment="1">
      <alignment horizontal="left" vertical="top"/>
    </xf>
    <xf numFmtId="165" fontId="35" fillId="0" borderId="0" xfId="0" applyNumberFormat="1" applyFont="1" applyFill="1" applyBorder="1" applyAlignment="1">
      <alignment vertical="top"/>
    </xf>
    <xf numFmtId="165" fontId="37" fillId="4" borderId="0" xfId="0" applyNumberFormat="1" applyFont="1" applyFill="1" applyBorder="1" applyAlignment="1">
      <alignment horizontal="left" vertical="top"/>
    </xf>
    <xf numFmtId="0" fontId="35" fillId="0" borderId="2" xfId="0" applyNumberFormat="1" applyFont="1" applyFill="1" applyBorder="1"/>
    <xf numFmtId="0" fontId="36" fillId="0" borderId="2" xfId="0" applyNumberFormat="1" applyFont="1" applyFill="1" applyBorder="1" applyAlignment="1">
      <alignment horizontal="right"/>
    </xf>
    <xf numFmtId="165" fontId="35" fillId="3" borderId="2" xfId="0" applyNumberFormat="1" applyFont="1" applyFill="1" applyBorder="1"/>
    <xf numFmtId="165" fontId="37" fillId="3" borderId="2" xfId="0" applyNumberFormat="1" applyFont="1" applyFill="1" applyBorder="1" applyAlignment="1">
      <alignment horizontal="left"/>
    </xf>
    <xf numFmtId="165" fontId="35" fillId="0" borderId="2" xfId="0" applyNumberFormat="1" applyFont="1" applyFill="1" applyBorder="1"/>
    <xf numFmtId="165" fontId="37" fillId="4" borderId="2" xfId="0" applyNumberFormat="1" applyFont="1" applyFill="1" applyBorder="1" applyAlignment="1">
      <alignment horizontal="left"/>
    </xf>
    <xf numFmtId="0" fontId="35" fillId="0" borderId="1" xfId="0" applyNumberFormat="1" applyFont="1" applyFill="1" applyBorder="1"/>
    <xf numFmtId="0" fontId="36" fillId="0" borderId="1" xfId="0" applyNumberFormat="1" applyFont="1" applyFill="1" applyBorder="1" applyAlignment="1">
      <alignment horizontal="right"/>
    </xf>
    <xf numFmtId="165" fontId="35" fillId="3" borderId="1" xfId="0" applyNumberFormat="1" applyFont="1" applyFill="1" applyBorder="1"/>
    <xf numFmtId="165" fontId="37" fillId="3" borderId="1" xfId="0" applyNumberFormat="1" applyFont="1" applyFill="1" applyBorder="1" applyAlignment="1">
      <alignment horizontal="left"/>
    </xf>
    <xf numFmtId="165" fontId="35" fillId="0" borderId="1" xfId="0" applyNumberFormat="1" applyFont="1" applyFill="1" applyBorder="1"/>
    <xf numFmtId="165" fontId="37" fillId="4" borderId="1" xfId="0" applyNumberFormat="1" applyFont="1" applyFill="1" applyBorder="1" applyAlignment="1">
      <alignment horizontal="left"/>
    </xf>
    <xf numFmtId="165" fontId="37" fillId="3" borderId="2" xfId="0" applyNumberFormat="1" applyFont="1" applyFill="1" applyBorder="1" applyAlignment="1">
      <alignment horizontal="left" vertical="top"/>
    </xf>
    <xf numFmtId="165" fontId="37" fillId="4" borderId="2" xfId="0" applyNumberFormat="1" applyFont="1" applyFill="1" applyBorder="1" applyAlignment="1">
      <alignment horizontal="left" vertical="top"/>
    </xf>
    <xf numFmtId="3" fontId="36" fillId="0" borderId="0" xfId="0" applyNumberFormat="1" applyFont="1" applyFill="1" applyBorder="1" applyAlignment="1">
      <alignment horizontal="left"/>
    </xf>
    <xf numFmtId="165" fontId="35" fillId="3" borderId="0" xfId="0" applyNumberFormat="1" applyFont="1" applyFill="1" applyBorder="1"/>
    <xf numFmtId="165" fontId="35" fillId="4" borderId="0" xfId="0" applyNumberFormat="1" applyFont="1" applyFill="1" applyBorder="1"/>
    <xf numFmtId="0" fontId="25" fillId="0" borderId="0" xfId="0" applyNumberFormat="1" applyFont="1" applyFill="1" applyBorder="1"/>
    <xf numFmtId="0" fontId="41" fillId="0" borderId="0" xfId="0" applyNumberFormat="1" applyFont="1" applyFill="1" applyBorder="1"/>
    <xf numFmtId="0" fontId="42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>
      <alignment horizontal="left"/>
    </xf>
    <xf numFmtId="0" fontId="43" fillId="4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/>
    <xf numFmtId="0" fontId="42" fillId="0" borderId="1" xfId="0" applyNumberFormat="1" applyFont="1" applyFill="1" applyBorder="1"/>
    <xf numFmtId="0" fontId="6" fillId="4" borderId="1" xfId="0" applyNumberFormat="1" applyFont="1" applyFill="1" applyBorder="1" applyAlignment="1">
      <alignment horizontal="right"/>
    </xf>
    <xf numFmtId="0" fontId="43" fillId="4" borderId="1" xfId="0" applyNumberFormat="1" applyFont="1" applyFill="1" applyBorder="1" applyAlignment="1">
      <alignment horizontal="left"/>
    </xf>
    <xf numFmtId="165" fontId="3" fillId="4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6" fillId="0" borderId="2" xfId="0" applyNumberFormat="1" applyFont="1" applyFill="1" applyBorder="1"/>
    <xf numFmtId="0" fontId="5" fillId="0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42" fillId="0" borderId="2" xfId="0" applyNumberFormat="1" applyFont="1" applyFill="1" applyBorder="1"/>
    <xf numFmtId="165" fontId="43" fillId="4" borderId="0" xfId="0" applyNumberFormat="1" applyFont="1" applyFill="1" applyBorder="1" applyAlignment="1">
      <alignment horizontal="left"/>
    </xf>
    <xf numFmtId="165" fontId="43" fillId="4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/>
    <xf numFmtId="165" fontId="43" fillId="3" borderId="2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165" fontId="6" fillId="4" borderId="0" xfId="0" applyNumberFormat="1" applyFont="1" applyFill="1" applyBorder="1"/>
    <xf numFmtId="164" fontId="5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left"/>
    </xf>
    <xf numFmtId="0" fontId="43" fillId="3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wrapText="1"/>
    </xf>
    <xf numFmtId="0" fontId="3" fillId="3" borderId="0" xfId="0" applyNumberFormat="1" applyFont="1" applyFill="1" applyBorder="1" applyAlignment="1">
      <alignment horizontal="left"/>
    </xf>
    <xf numFmtId="0" fontId="2" fillId="4" borderId="0" xfId="0" applyNumberFormat="1" applyFont="1" applyFill="1" applyBorder="1"/>
    <xf numFmtId="165" fontId="8" fillId="4" borderId="0" xfId="0" applyNumberFormat="1" applyFont="1" applyFill="1" applyBorder="1" applyAlignment="1">
      <alignment horizontal="left"/>
    </xf>
    <xf numFmtId="165" fontId="5" fillId="3" borderId="1" xfId="0" applyNumberFormat="1" applyFont="1" applyFill="1" applyBorder="1"/>
    <xf numFmtId="165" fontId="5" fillId="3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0" fontId="42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42" fillId="0" borderId="3" xfId="0" applyNumberFormat="1" applyFont="1" applyFill="1" applyBorder="1" applyAlignment="1">
      <alignment wrapText="1"/>
    </xf>
    <xf numFmtId="165" fontId="3" fillId="3" borderId="2" xfId="0" applyNumberFormat="1" applyFont="1" applyFill="1" applyBorder="1" applyAlignment="1">
      <alignment horizontal="left"/>
    </xf>
    <xf numFmtId="165" fontId="11" fillId="3" borderId="2" xfId="0" applyNumberFormat="1" applyFont="1" applyFill="1" applyBorder="1" applyAlignment="1">
      <alignment horizontal="left"/>
    </xf>
    <xf numFmtId="165" fontId="11" fillId="4" borderId="2" xfId="0" applyNumberFormat="1" applyFont="1" applyFill="1" applyBorder="1" applyAlignment="1">
      <alignment horizontal="left"/>
    </xf>
    <xf numFmtId="165" fontId="4" fillId="0" borderId="0" xfId="0" applyNumberFormat="1" applyFont="1" applyFill="1" applyBorder="1"/>
    <xf numFmtId="0" fontId="44" fillId="0" borderId="0" xfId="0" applyNumberFormat="1" applyFont="1" applyFill="1" applyBorder="1"/>
    <xf numFmtId="0" fontId="45" fillId="0" borderId="0" xfId="0" applyNumberFormat="1" applyFont="1" applyFill="1" applyBorder="1" applyAlignment="1">
      <alignment horizontal="left"/>
    </xf>
    <xf numFmtId="0" fontId="44" fillId="5" borderId="0" xfId="0" applyNumberFormat="1" applyFont="1" applyFill="1" applyBorder="1"/>
    <xf numFmtId="0" fontId="45" fillId="5" borderId="0" xfId="0" applyNumberFormat="1" applyFont="1" applyFill="1" applyBorder="1" applyAlignment="1">
      <alignment horizontal="left"/>
    </xf>
    <xf numFmtId="15" fontId="25" fillId="3" borderId="1" xfId="0" applyNumberFormat="1" applyFont="1" applyFill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0" fontId="46" fillId="4" borderId="0" xfId="0" applyNumberFormat="1" applyFont="1" applyFill="1" applyBorder="1"/>
    <xf numFmtId="0" fontId="47" fillId="0" borderId="0" xfId="0" applyFont="1" applyFill="1" applyBorder="1"/>
    <xf numFmtId="0" fontId="49" fillId="5" borderId="0" xfId="2" applyNumberFormat="1" applyFont="1" applyFill="1" applyBorder="1" applyAlignment="1"/>
    <xf numFmtId="0" fontId="23" fillId="0" borderId="0" xfId="0" applyNumberFormat="1" applyFont="1" applyFill="1" applyBorder="1" applyAlignment="1">
      <alignment vertical="top"/>
    </xf>
    <xf numFmtId="0" fontId="23" fillId="0" borderId="0" xfId="0" applyNumberFormat="1" applyFont="1" applyFill="1" applyBorder="1" applyAlignment="1">
      <alignment horizontal="right" vertical="top"/>
    </xf>
    <xf numFmtId="0" fontId="24" fillId="0" borderId="0" xfId="0" applyNumberFormat="1" applyFont="1" applyFill="1" applyBorder="1" applyAlignment="1">
      <alignment horizontal="left" vertical="top"/>
    </xf>
    <xf numFmtId="0" fontId="5" fillId="2" borderId="1" xfId="2" applyNumberFormat="1" applyFont="1" applyFill="1" applyBorder="1" applyAlignment="1" applyProtection="1">
      <alignment wrapText="1"/>
      <protection locked="0"/>
    </xf>
    <xf numFmtId="164" fontId="5" fillId="3" borderId="0" xfId="2" applyNumberFormat="1" applyFont="1" applyFill="1" applyBorder="1" applyAlignment="1"/>
    <xf numFmtId="0" fontId="8" fillId="3" borderId="0" xfId="0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/>
    <xf numFmtId="3" fontId="11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/>
    <xf numFmtId="165" fontId="8" fillId="3" borderId="2" xfId="2" applyNumberFormat="1" applyFont="1" applyFill="1" applyBorder="1" applyAlignment="1">
      <alignment horizontal="left"/>
    </xf>
    <xf numFmtId="0" fontId="6" fillId="0" borderId="3" xfId="0" applyNumberFormat="1" applyFont="1" applyFill="1" applyBorder="1"/>
    <xf numFmtId="0" fontId="5" fillId="0" borderId="3" xfId="0" applyNumberFormat="1" applyFont="1" applyFill="1" applyBorder="1"/>
    <xf numFmtId="165" fontId="8" fillId="3" borderId="3" xfId="2" applyNumberFormat="1" applyFont="1" applyFill="1" applyBorder="1" applyAlignment="1">
      <alignment horizontal="left"/>
    </xf>
    <xf numFmtId="3" fontId="8" fillId="0" borderId="3" xfId="0" applyNumberFormat="1" applyFont="1" applyFill="1" applyBorder="1" applyAlignment="1">
      <alignment horizontal="left"/>
    </xf>
    <xf numFmtId="3" fontId="11" fillId="5" borderId="0" xfId="0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right"/>
    </xf>
    <xf numFmtId="165" fontId="8" fillId="5" borderId="0" xfId="2" applyNumberFormat="1" applyFont="1" applyFill="1" applyBorder="1" applyAlignment="1">
      <alignment horizontal="left"/>
    </xf>
    <xf numFmtId="165" fontId="11" fillId="3" borderId="0" xfId="2" applyNumberFormat="1" applyFont="1" applyFill="1" applyBorder="1" applyAlignment="1">
      <alignment horizontal="left"/>
    </xf>
    <xf numFmtId="165" fontId="11" fillId="5" borderId="0" xfId="2" applyNumberFormat="1" applyFont="1" applyFill="1" applyBorder="1" applyAlignment="1">
      <alignment horizontal="left"/>
    </xf>
    <xf numFmtId="3" fontId="11" fillId="0" borderId="2" xfId="0" applyNumberFormat="1" applyFont="1" applyFill="1" applyBorder="1" applyAlignment="1">
      <alignment horizontal="left"/>
    </xf>
    <xf numFmtId="165" fontId="5" fillId="0" borderId="1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/>
    <xf numFmtId="165" fontId="50" fillId="0" borderId="0" xfId="0" applyNumberFormat="1" applyFont="1" applyFill="1" applyBorder="1" applyAlignment="1">
      <alignment horizontal="right"/>
    </xf>
    <xf numFmtId="0" fontId="51" fillId="0" borderId="0" xfId="0" applyNumberFormat="1" applyFont="1" applyFill="1" applyBorder="1"/>
    <xf numFmtId="164" fontId="25" fillId="2" borderId="0" xfId="2" applyNumberFormat="1" applyFont="1" applyFill="1" applyBorder="1" applyAlignment="1"/>
    <xf numFmtId="164" fontId="24" fillId="2" borderId="0" xfId="2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165" fontId="5" fillId="3" borderId="0" xfId="2" applyNumberFormat="1" applyFont="1" applyFill="1" applyBorder="1" applyAlignment="1">
      <alignment horizontal="right"/>
    </xf>
    <xf numFmtId="166" fontId="8" fillId="0" borderId="2" xfId="0" applyNumberFormat="1" applyFont="1" applyFill="1" applyBorder="1" applyAlignment="1">
      <alignment horizontal="left"/>
    </xf>
    <xf numFmtId="165" fontId="13" fillId="3" borderId="0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left"/>
    </xf>
    <xf numFmtId="0" fontId="9" fillId="0" borderId="2" xfId="0" applyNumberFormat="1" applyFont="1" applyFill="1" applyBorder="1"/>
    <xf numFmtId="165" fontId="6" fillId="3" borderId="2" xfId="2" applyNumberFormat="1" applyFont="1" applyFill="1" applyBorder="1" applyAlignment="1">
      <alignment horizontal="right"/>
    </xf>
    <xf numFmtId="165" fontId="6" fillId="0" borderId="2" xfId="2" applyNumberFormat="1" applyFont="1" applyFill="1" applyBorder="1" applyAlignment="1">
      <alignment horizontal="right"/>
    </xf>
    <xf numFmtId="166" fontId="52" fillId="0" borderId="2" xfId="0" applyNumberFormat="1" applyFont="1" applyFill="1" applyBorder="1" applyAlignment="1">
      <alignment horizontal="left"/>
    </xf>
    <xf numFmtId="165" fontId="4" fillId="3" borderId="0" xfId="0" applyNumberFormat="1" applyFont="1" applyFill="1" applyBorder="1"/>
    <xf numFmtId="0" fontId="5" fillId="0" borderId="0" xfId="2" applyNumberFormat="1" applyFont="1" applyFill="1" applyBorder="1" applyAlignment="1" applyProtection="1">
      <protection locked="0"/>
    </xf>
    <xf numFmtId="0" fontId="4" fillId="0" borderId="2" xfId="0" applyNumberFormat="1" applyFont="1" applyFill="1" applyBorder="1"/>
    <xf numFmtId="165" fontId="13" fillId="3" borderId="2" xfId="0" applyNumberFormat="1" applyFont="1" applyFill="1" applyBorder="1" applyAlignment="1">
      <alignment horizontal="left"/>
    </xf>
    <xf numFmtId="166" fontId="13" fillId="0" borderId="2" xfId="0" applyNumberFormat="1" applyFont="1" applyFill="1" applyBorder="1" applyAlignment="1">
      <alignment horizontal="left"/>
    </xf>
    <xf numFmtId="165" fontId="13" fillId="0" borderId="0" xfId="0" applyNumberFormat="1" applyFont="1" applyFill="1" applyBorder="1" applyAlignment="1">
      <alignment horizontal="left"/>
    </xf>
    <xf numFmtId="165" fontId="6" fillId="0" borderId="2" xfId="2" applyNumberFormat="1" applyFont="1" applyFill="1" applyBorder="1" applyAlignment="1"/>
    <xf numFmtId="165" fontId="52" fillId="3" borderId="2" xfId="0" applyNumberFormat="1" applyFont="1" applyFill="1" applyBorder="1" applyAlignment="1">
      <alignment horizontal="left"/>
    </xf>
    <xf numFmtId="0" fontId="54" fillId="0" borderId="0" xfId="2" applyNumberFormat="1" applyFont="1" applyFill="1" applyBorder="1" applyAlignment="1"/>
    <xf numFmtId="0" fontId="5" fillId="5" borderId="0" xfId="0" applyNumberFormat="1" applyFont="1" applyFill="1" applyBorder="1"/>
    <xf numFmtId="0" fontId="13" fillId="3" borderId="0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right" wrapText="1"/>
    </xf>
    <xf numFmtId="0" fontId="13" fillId="3" borderId="1" xfId="0" applyNumberFormat="1" applyFont="1" applyFill="1" applyBorder="1" applyAlignment="1">
      <alignment horizontal="left"/>
    </xf>
    <xf numFmtId="0" fontId="5" fillId="5" borderId="1" xfId="0" applyNumberFormat="1" applyFont="1" applyFill="1" applyBorder="1"/>
    <xf numFmtId="0" fontId="6" fillId="3" borderId="1" xfId="0" applyNumberFormat="1" applyFont="1" applyFill="1" applyBorder="1" applyAlignment="1">
      <alignment horizontal="right" wrapText="1"/>
    </xf>
    <xf numFmtId="164" fontId="6" fillId="3" borderId="1" xfId="2" applyNumberFormat="1" applyFont="1" applyFill="1" applyBorder="1" applyAlignment="1">
      <alignment horizontal="right" wrapText="1"/>
    </xf>
    <xf numFmtId="164" fontId="6" fillId="3" borderId="1" xfId="2" applyNumberFormat="1" applyFont="1" applyFill="1" applyBorder="1" applyAlignment="1">
      <alignment horizontal="right"/>
    </xf>
    <xf numFmtId="0" fontId="52" fillId="3" borderId="1" xfId="0" applyNumberFormat="1" applyFont="1" applyFill="1" applyBorder="1" applyAlignment="1">
      <alignment horizontal="left"/>
    </xf>
    <xf numFmtId="164" fontId="6" fillId="3" borderId="1" xfId="2" applyNumberFormat="1" applyFont="1" applyFill="1" applyBorder="1" applyAlignment="1"/>
    <xf numFmtId="0" fontId="9" fillId="3" borderId="1" xfId="0" applyNumberFormat="1" applyFont="1" applyFill="1" applyBorder="1"/>
    <xf numFmtId="0" fontId="6" fillId="5" borderId="0" xfId="0" applyNumberFormat="1" applyFont="1" applyFill="1" applyBorder="1"/>
    <xf numFmtId="165" fontId="6" fillId="3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wrapText="1"/>
    </xf>
    <xf numFmtId="165" fontId="6" fillId="3" borderId="0" xfId="0" applyNumberFormat="1" applyFont="1" applyFill="1" applyBorder="1" applyAlignment="1">
      <alignment horizontal="right"/>
    </xf>
    <xf numFmtId="165" fontId="52" fillId="3" borderId="0" xfId="0" applyNumberFormat="1" applyFont="1" applyFill="1" applyBorder="1" applyAlignment="1">
      <alignment horizontal="left"/>
    </xf>
    <xf numFmtId="0" fontId="5" fillId="5" borderId="0" xfId="0" applyNumberFormat="1" applyFont="1" applyFill="1" applyBorder="1" applyAlignment="1">
      <alignment horizontal="left"/>
    </xf>
    <xf numFmtId="0" fontId="5" fillId="5" borderId="0" xfId="0" applyNumberFormat="1" applyFont="1" applyFill="1" applyBorder="1" applyAlignment="1">
      <alignment wrapText="1"/>
    </xf>
    <xf numFmtId="0" fontId="5" fillId="2" borderId="0" xfId="2" applyNumberFormat="1" applyFont="1" applyFill="1" applyBorder="1" applyAlignment="1"/>
    <xf numFmtId="0" fontId="6" fillId="0" borderId="2" xfId="2" applyNumberFormat="1" applyFont="1" applyFill="1" applyBorder="1" applyAlignment="1">
      <alignment wrapText="1"/>
    </xf>
    <xf numFmtId="0" fontId="6" fillId="5" borderId="2" xfId="0" applyNumberFormat="1" applyFont="1" applyFill="1" applyBorder="1"/>
    <xf numFmtId="165" fontId="6" fillId="3" borderId="2" xfId="0" applyNumberFormat="1" applyFont="1" applyFill="1" applyBorder="1" applyAlignment="1">
      <alignment horizontal="right"/>
    </xf>
    <xf numFmtId="165" fontId="9" fillId="3" borderId="0" xfId="0" applyNumberFormat="1" applyFont="1" applyFill="1" applyBorder="1"/>
    <xf numFmtId="165" fontId="6" fillId="2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4" fontId="11" fillId="0" borderId="0" xfId="2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/>
    <xf numFmtId="3" fontId="5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 wrapText="1"/>
    </xf>
    <xf numFmtId="0" fontId="13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right" wrapText="1"/>
    </xf>
    <xf numFmtId="164" fontId="6" fillId="0" borderId="1" xfId="2" applyNumberFormat="1" applyFont="1" applyFill="1" applyBorder="1" applyAlignment="1">
      <alignment horizontal="right" wrapText="1"/>
    </xf>
    <xf numFmtId="164" fontId="6" fillId="0" borderId="1" xfId="2" applyNumberFormat="1" applyFont="1" applyFill="1" applyBorder="1" applyAlignment="1">
      <alignment horizontal="right"/>
    </xf>
    <xf numFmtId="0" fontId="52" fillId="0" borderId="1" xfId="0" applyNumberFormat="1" applyFont="1" applyFill="1" applyBorder="1" applyAlignment="1">
      <alignment horizontal="left"/>
    </xf>
    <xf numFmtId="164" fontId="6" fillId="0" borderId="1" xfId="2" applyNumberFormat="1" applyFont="1" applyFill="1" applyBorder="1" applyAlignment="1"/>
    <xf numFmtId="0" fontId="9" fillId="0" borderId="1" xfId="0" applyNumberFormat="1" applyFont="1" applyFill="1" applyBorder="1"/>
    <xf numFmtId="165" fontId="11" fillId="2" borderId="0" xfId="2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/>
    <xf numFmtId="0" fontId="6" fillId="5" borderId="0" xfId="0" applyNumberFormat="1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right"/>
    </xf>
    <xf numFmtId="165" fontId="52" fillId="0" borderId="2" xfId="0" applyNumberFormat="1" applyFont="1" applyFill="1" applyBorder="1" applyAlignment="1">
      <alignment horizontal="left"/>
    </xf>
    <xf numFmtId="165" fontId="9" fillId="0" borderId="2" xfId="0" applyNumberFormat="1" applyFont="1" applyFill="1" applyBorder="1"/>
    <xf numFmtId="165" fontId="6" fillId="0" borderId="0" xfId="0" applyNumberFormat="1" applyFont="1" applyFill="1" applyBorder="1" applyAlignment="1">
      <alignment horizontal="right"/>
    </xf>
    <xf numFmtId="165" fontId="52" fillId="0" borderId="0" xfId="0" applyNumberFormat="1" applyFont="1" applyFill="1" applyBorder="1" applyAlignment="1">
      <alignment horizontal="left"/>
    </xf>
    <xf numFmtId="165" fontId="5" fillId="2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0" fontId="6" fillId="0" borderId="3" xfId="2" applyNumberFormat="1" applyFont="1" applyFill="1" applyBorder="1" applyAlignment="1">
      <alignment wrapText="1"/>
    </xf>
    <xf numFmtId="165" fontId="6" fillId="0" borderId="3" xfId="0" applyNumberFormat="1" applyFont="1" applyFill="1" applyBorder="1"/>
    <xf numFmtId="165" fontId="6" fillId="2" borderId="3" xfId="2" applyNumberFormat="1" applyFont="1" applyFill="1" applyBorder="1" applyAlignment="1"/>
    <xf numFmtId="165" fontId="5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/>
    <xf numFmtId="165" fontId="8" fillId="0" borderId="2" xfId="2" applyNumberFormat="1" applyFont="1" applyFill="1" applyBorder="1" applyAlignment="1">
      <alignment horizontal="left"/>
    </xf>
    <xf numFmtId="165" fontId="8" fillId="0" borderId="2" xfId="2" applyNumberFormat="1" applyFont="1" applyFill="1" applyBorder="1" applyAlignment="1"/>
    <xf numFmtId="165" fontId="23" fillId="0" borderId="0" xfId="0" applyNumberFormat="1" applyFont="1" applyFill="1" applyBorder="1"/>
    <xf numFmtId="165" fontId="23" fillId="0" borderId="0" xfId="2" applyNumberFormat="1" applyFont="1" applyFill="1" applyBorder="1" applyAlignment="1"/>
    <xf numFmtId="165" fontId="25" fillId="0" borderId="0" xfId="2" applyNumberFormat="1" applyFont="1" applyFill="1" applyBorder="1" applyAlignment="1"/>
    <xf numFmtId="165" fontId="45" fillId="0" borderId="0" xfId="0" applyNumberFormat="1" applyFont="1" applyFill="1" applyBorder="1" applyAlignment="1">
      <alignment horizontal="left"/>
    </xf>
    <xf numFmtId="165" fontId="55" fillId="0" borderId="0" xfId="0" applyNumberFormat="1" applyFont="1" applyFill="1" applyBorder="1"/>
    <xf numFmtId="0" fontId="5" fillId="3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</cellXfs>
  <cellStyles count="8">
    <cellStyle name="Normal" xfId="0" builtinId="0"/>
    <cellStyle name="Normal 2" xfId="1" xr:uid="{460FED51-9AF4-4C6C-8AA4-1459965DB438}"/>
    <cellStyle name="Normal 3" xfId="3" xr:uid="{1343DF45-83D9-44BC-B163-782D1D4D5ED4}"/>
    <cellStyle name="Normal 7" xfId="5" xr:uid="{D923AEE2-8AE5-465F-8F7E-2089B73AF288}"/>
    <cellStyle name="Normal 8" xfId="6" xr:uid="{C1895C06-D377-4933-B1AF-8D8AF8117FEB}"/>
    <cellStyle name="Normal 8 2" xfId="7" xr:uid="{BFE3C894-3BAB-401B-B715-07C526485606}"/>
    <cellStyle name="Standard 2" xfId="2" xr:uid="{9C44EC92-227E-4B49-8500-F34D45C4019E}"/>
    <cellStyle name="Standard 6" xfId="4" xr:uid="{1BE46ECD-D653-4BAF-A500-F3B528BF7077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6"/>
  <sheetViews>
    <sheetView workbookViewId="0"/>
  </sheetViews>
  <sheetFormatPr defaultColWidth="9.140625" defaultRowHeight="15"/>
  <sheetData>
    <row r="1" spans="1:2">
      <c r="A1" s="1"/>
      <c r="B1" s="1"/>
    </row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2"/>
      <c r="B78" s="2"/>
    </row>
    <row r="79" spans="1:2">
      <c r="A79" s="2"/>
      <c r="B79" s="2"/>
    </row>
    <row r="80" spans="1:2">
      <c r="A80" s="2"/>
      <c r="B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  <row r="85" spans="1:2">
      <c r="A85" s="2"/>
      <c r="B85" s="2"/>
    </row>
    <row r="86" spans="1:2">
      <c r="A86" s="2"/>
      <c r="B86" s="2"/>
    </row>
    <row r="87" spans="1:2">
      <c r="A87" s="2"/>
      <c r="B87" s="2"/>
    </row>
    <row r="88" spans="1:2">
      <c r="A88" s="2"/>
      <c r="B88" s="2"/>
    </row>
    <row r="89" spans="1:2">
      <c r="A89" s="2"/>
      <c r="B89" s="2"/>
    </row>
    <row r="90" spans="1:2">
      <c r="A90" s="2"/>
      <c r="B90" s="2"/>
    </row>
    <row r="91" spans="1:2">
      <c r="A91" s="2"/>
      <c r="B91" s="2"/>
    </row>
    <row r="92" spans="1:2">
      <c r="A92" s="2"/>
      <c r="B92" s="2"/>
    </row>
    <row r="93" spans="1:2">
      <c r="A93" s="2"/>
      <c r="B93" s="2"/>
    </row>
    <row r="94" spans="1:2">
      <c r="A94" s="2"/>
      <c r="B94" s="2"/>
    </row>
    <row r="95" spans="1:2">
      <c r="A95" s="2"/>
      <c r="B95" s="2"/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  <row r="101" spans="1:2">
      <c r="A101" s="2"/>
      <c r="B101" s="2"/>
    </row>
    <row r="102" spans="1:2">
      <c r="A102" s="2"/>
      <c r="B102" s="2"/>
    </row>
    <row r="103" spans="1:2">
      <c r="A103" s="2"/>
      <c r="B103" s="2"/>
    </row>
    <row r="104" spans="1:2">
      <c r="A104" s="2"/>
      <c r="B104" s="2"/>
    </row>
    <row r="105" spans="1:2">
      <c r="A105" s="2"/>
      <c r="B105" s="2"/>
    </row>
    <row r="106" spans="1:2">
      <c r="A106" s="2"/>
      <c r="B106" s="2"/>
    </row>
    <row r="107" spans="1:2">
      <c r="A107" s="2"/>
      <c r="B107" s="2"/>
    </row>
    <row r="108" spans="1:2">
      <c r="A108" s="2"/>
      <c r="B108" s="2"/>
    </row>
    <row r="109" spans="1:2">
      <c r="A109" s="2"/>
      <c r="B109" s="2"/>
    </row>
    <row r="110" spans="1:2">
      <c r="A110" s="2"/>
      <c r="B110" s="2"/>
    </row>
    <row r="111" spans="1:2">
      <c r="A111" s="2"/>
      <c r="B111" s="2"/>
    </row>
    <row r="112" spans="1:2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/>
      <c r="B115" s="2"/>
    </row>
    <row r="116" spans="1:2">
      <c r="A116" s="2"/>
      <c r="B1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37"/>
  <sheetViews>
    <sheetView showGridLines="0" tabSelected="1" zoomScale="120" zoomScaleNormal="120" workbookViewId="0"/>
  </sheetViews>
  <sheetFormatPr defaultColWidth="11.42578125" defaultRowHeight="14.25"/>
  <cols>
    <col min="1" max="1" width="69.42578125" style="5" customWidth="1"/>
    <col min="2" max="2" width="13.7109375" style="5" customWidth="1"/>
    <col min="3" max="3" width="0.85546875" style="5" customWidth="1"/>
    <col min="4" max="4" width="8.42578125" style="5" customWidth="1"/>
    <col min="5" max="5" width="0.85546875" style="49" customWidth="1"/>
    <col min="6" max="6" width="8.42578125" style="5" customWidth="1"/>
    <col min="7" max="7" width="1.42578125" style="49" customWidth="1"/>
    <col min="8" max="27" width="11.42578125" style="5" customWidth="1"/>
    <col min="28" max="16384" width="11.42578125" style="5"/>
  </cols>
  <sheetData>
    <row r="1" spans="1:7" ht="18.75">
      <c r="A1" s="96" t="s">
        <v>0</v>
      </c>
      <c r="B1" s="3"/>
      <c r="C1" s="3"/>
      <c r="D1" s="3"/>
      <c r="E1" s="4"/>
      <c r="F1" s="3"/>
      <c r="G1" s="4"/>
    </row>
    <row r="2" spans="1:7">
      <c r="A2" s="12"/>
      <c r="B2" s="3"/>
      <c r="C2" s="3"/>
      <c r="D2" s="3"/>
      <c r="E2" s="4"/>
      <c r="F2" s="3"/>
      <c r="G2" s="4"/>
    </row>
    <row r="3" spans="1:7" ht="11.85" customHeight="1">
      <c r="A3" s="13"/>
      <c r="B3" s="6"/>
      <c r="C3" s="6"/>
      <c r="D3" s="6"/>
      <c r="E3" s="14"/>
      <c r="F3" s="15"/>
      <c r="G3" s="14"/>
    </row>
    <row r="4" spans="1:7" s="22" customFormat="1" ht="11.85" customHeight="1">
      <c r="A4" s="16" t="s">
        <v>1</v>
      </c>
      <c r="B4" s="17" t="s">
        <v>2</v>
      </c>
      <c r="C4" s="7"/>
      <c r="D4" s="18">
        <v>2018</v>
      </c>
      <c r="E4" s="19"/>
      <c r="F4" s="20">
        <v>2017</v>
      </c>
      <c r="G4" s="21">
        <v>7</v>
      </c>
    </row>
    <row r="5" spans="1:7" ht="11.85" customHeight="1">
      <c r="A5" s="13" t="s">
        <v>3</v>
      </c>
      <c r="B5" s="8" t="s">
        <v>4</v>
      </c>
      <c r="C5" s="8"/>
      <c r="D5" s="23">
        <v>156824</v>
      </c>
      <c r="E5" s="24"/>
      <c r="F5" s="25">
        <v>135114</v>
      </c>
      <c r="G5" s="26"/>
    </row>
    <row r="6" spans="1:7" ht="11.85" customHeight="1">
      <c r="A6" s="13" t="s">
        <v>5</v>
      </c>
      <c r="B6" s="8"/>
      <c r="C6" s="47"/>
      <c r="D6" s="23">
        <v>-85196</v>
      </c>
      <c r="E6" s="24"/>
      <c r="F6" s="25">
        <v>-65206</v>
      </c>
      <c r="G6" s="26"/>
    </row>
    <row r="7" spans="1:7" ht="11.85" customHeight="1">
      <c r="A7" s="13" t="s">
        <v>6</v>
      </c>
      <c r="B7" s="8">
        <v>10</v>
      </c>
      <c r="C7" s="47"/>
      <c r="D7" s="23">
        <v>-19375</v>
      </c>
      <c r="E7" s="24"/>
      <c r="F7" s="25">
        <v>-19466</v>
      </c>
      <c r="G7" s="26"/>
    </row>
    <row r="8" spans="1:7" ht="11.85" customHeight="1">
      <c r="A8" s="13" t="s">
        <v>7</v>
      </c>
      <c r="B8" s="8"/>
      <c r="C8" s="47"/>
      <c r="D8" s="23">
        <v>-19157</v>
      </c>
      <c r="E8" s="24"/>
      <c r="F8" s="25">
        <v>-18063</v>
      </c>
      <c r="G8" s="26"/>
    </row>
    <row r="9" spans="1:7" ht="11.85" customHeight="1">
      <c r="A9" s="13" t="s">
        <v>8</v>
      </c>
      <c r="B9" s="8"/>
      <c r="C9" s="47"/>
      <c r="D9" s="23">
        <v>925</v>
      </c>
      <c r="E9" s="24"/>
      <c r="F9" s="25">
        <v>1655</v>
      </c>
      <c r="G9" s="26"/>
    </row>
    <row r="10" spans="1:7" ht="11.85" customHeight="1">
      <c r="A10" s="13" t="s">
        <v>9</v>
      </c>
      <c r="B10" s="7">
        <v>19</v>
      </c>
      <c r="C10" s="48"/>
      <c r="D10" s="23">
        <v>320</v>
      </c>
      <c r="E10" s="27"/>
      <c r="F10" s="28">
        <v>365</v>
      </c>
      <c r="G10" s="29"/>
    </row>
    <row r="11" spans="1:7" ht="11.85" customHeight="1">
      <c r="A11" s="30" t="s">
        <v>10</v>
      </c>
      <c r="B11" s="10">
        <v>7</v>
      </c>
      <c r="C11" s="10"/>
      <c r="D11" s="31">
        <f>SUM(D5:D10)</f>
        <v>34341</v>
      </c>
      <c r="E11" s="24"/>
      <c r="F11" s="41">
        <f>SUM(F5:F10)</f>
        <v>34399</v>
      </c>
      <c r="G11" s="26"/>
    </row>
    <row r="12" spans="1:7" ht="11.85" customHeight="1">
      <c r="A12" s="35" t="s">
        <v>11</v>
      </c>
      <c r="B12" s="7"/>
      <c r="C12" s="7"/>
      <c r="D12" s="23">
        <v>-16722</v>
      </c>
      <c r="E12" s="27"/>
      <c r="F12" s="25">
        <v>-15875</v>
      </c>
      <c r="G12" s="29"/>
    </row>
    <row r="13" spans="1:7" ht="11.85" customHeight="1">
      <c r="A13" s="36" t="s">
        <v>12</v>
      </c>
      <c r="B13" s="8" t="s">
        <v>13</v>
      </c>
      <c r="C13" s="8"/>
      <c r="D13" s="31">
        <f>D11+D12</f>
        <v>17619</v>
      </c>
      <c r="E13" s="24"/>
      <c r="F13" s="32">
        <f>F11+F12</f>
        <v>18524</v>
      </c>
      <c r="G13" s="37"/>
    </row>
    <row r="14" spans="1:7" ht="5.25" customHeight="1">
      <c r="A14" s="33"/>
      <c r="B14" s="10"/>
      <c r="C14" s="10"/>
      <c r="D14" s="23"/>
      <c r="E14" s="24"/>
      <c r="F14" s="34"/>
      <c r="G14" s="26"/>
    </row>
    <row r="15" spans="1:7" ht="11.85" customHeight="1">
      <c r="A15" s="13" t="s">
        <v>14</v>
      </c>
      <c r="B15" s="10">
        <v>11</v>
      </c>
      <c r="C15" s="10"/>
      <c r="D15" s="23">
        <v>2887</v>
      </c>
      <c r="E15" s="24"/>
      <c r="F15" s="25">
        <v>2670</v>
      </c>
      <c r="G15" s="26"/>
    </row>
    <row r="16" spans="1:7" ht="11.85" customHeight="1">
      <c r="A16" s="13" t="s">
        <v>15</v>
      </c>
      <c r="B16" s="7">
        <v>12</v>
      </c>
      <c r="C16" s="9"/>
      <c r="D16" s="23">
        <v>-6503</v>
      </c>
      <c r="E16" s="24"/>
      <c r="F16" s="25">
        <v>-8425</v>
      </c>
      <c r="G16" s="29"/>
    </row>
    <row r="17" spans="1:7" ht="11.85" customHeight="1">
      <c r="A17" s="30" t="s">
        <v>16</v>
      </c>
      <c r="B17" s="10"/>
      <c r="C17" s="10"/>
      <c r="D17" s="31">
        <f>D13+D15+D16</f>
        <v>14003</v>
      </c>
      <c r="E17" s="38"/>
      <c r="F17" s="32">
        <f>F13+F15+F16</f>
        <v>12769</v>
      </c>
      <c r="G17" s="26"/>
    </row>
    <row r="18" spans="1:7" ht="5.25" customHeight="1">
      <c r="A18" s="33"/>
      <c r="B18" s="10"/>
      <c r="C18" s="10"/>
      <c r="D18" s="23"/>
      <c r="E18" s="24"/>
      <c r="F18" s="34"/>
      <c r="G18" s="26"/>
    </row>
    <row r="19" spans="1:7" ht="11.85" customHeight="1">
      <c r="A19" s="16" t="s">
        <v>17</v>
      </c>
      <c r="B19" s="9">
        <v>13</v>
      </c>
      <c r="C19" s="9"/>
      <c r="D19" s="23">
        <v>-1996</v>
      </c>
      <c r="E19" s="24"/>
      <c r="F19" s="25">
        <v>-3285</v>
      </c>
      <c r="G19" s="39"/>
    </row>
    <row r="20" spans="1:7" ht="11.25" customHeight="1">
      <c r="A20" s="33" t="s">
        <v>18</v>
      </c>
      <c r="B20" s="10"/>
      <c r="C20" s="10"/>
      <c r="D20" s="31">
        <f>D17+D19</f>
        <v>12007</v>
      </c>
      <c r="E20" s="38"/>
      <c r="F20" s="32">
        <f>F17+F19</f>
        <v>9484</v>
      </c>
      <c r="G20" s="40"/>
    </row>
    <row r="21" spans="1:7" ht="11.85" customHeight="1">
      <c r="A21" s="13" t="s">
        <v>19</v>
      </c>
      <c r="B21" s="10"/>
      <c r="C21" s="10"/>
      <c r="D21" s="23">
        <f>D20-D22</f>
        <v>10157</v>
      </c>
      <c r="E21" s="24"/>
      <c r="F21" s="25">
        <f>F20-F22</f>
        <v>8333</v>
      </c>
      <c r="G21" s="26"/>
    </row>
    <row r="22" spans="1:7" ht="11.85" customHeight="1">
      <c r="A22" s="13" t="s">
        <v>20</v>
      </c>
      <c r="B22" s="10"/>
      <c r="C22" s="10"/>
      <c r="D22" s="23">
        <v>1850</v>
      </c>
      <c r="E22" s="24"/>
      <c r="F22" s="25">
        <v>1151</v>
      </c>
      <c r="G22" s="26"/>
    </row>
    <row r="23" spans="1:7" ht="11.25" customHeight="1">
      <c r="A23" s="33"/>
      <c r="B23" s="10"/>
      <c r="C23" s="10"/>
      <c r="D23" s="23"/>
      <c r="E23" s="24"/>
      <c r="F23" s="34"/>
      <c r="G23" s="26"/>
    </row>
    <row r="24" spans="1:7" s="43" customFormat="1" ht="11.85" customHeight="1">
      <c r="A24" s="33" t="s">
        <v>21</v>
      </c>
      <c r="B24" s="11"/>
      <c r="C24" s="11"/>
      <c r="D24" s="23"/>
      <c r="E24" s="24"/>
      <c r="F24" s="42"/>
      <c r="G24" s="39"/>
    </row>
    <row r="25" spans="1:7" ht="11.85" customHeight="1">
      <c r="A25" s="13" t="s">
        <v>22</v>
      </c>
      <c r="B25" s="8" t="s">
        <v>23</v>
      </c>
      <c r="C25" s="10"/>
      <c r="D25" s="23">
        <v>36469</v>
      </c>
      <c r="E25" s="24"/>
      <c r="F25" s="25">
        <v>38644</v>
      </c>
      <c r="G25" s="44"/>
    </row>
    <row r="26" spans="1:7" ht="11.85" customHeight="1">
      <c r="A26" s="13" t="s">
        <v>24</v>
      </c>
      <c r="B26" s="8" t="s">
        <v>23</v>
      </c>
      <c r="C26" s="10"/>
      <c r="D26" s="23">
        <v>19883</v>
      </c>
      <c r="E26" s="24"/>
      <c r="F26" s="25">
        <v>23203</v>
      </c>
      <c r="G26" s="26"/>
    </row>
    <row r="27" spans="1:7" ht="11.25" customHeight="1">
      <c r="A27" s="13" t="s">
        <v>25</v>
      </c>
      <c r="B27" s="10"/>
      <c r="C27" s="10"/>
      <c r="D27" s="23">
        <v>-3407</v>
      </c>
      <c r="E27" s="24"/>
      <c r="F27" s="25">
        <v>-4538</v>
      </c>
      <c r="G27" s="26"/>
    </row>
    <row r="28" spans="1:7" ht="11.25" customHeight="1">
      <c r="A28" s="33"/>
      <c r="B28" s="10"/>
      <c r="C28" s="10"/>
      <c r="D28" s="23"/>
      <c r="E28" s="24"/>
      <c r="F28" s="34"/>
      <c r="G28" s="26"/>
    </row>
    <row r="29" spans="1:7" ht="11.25" customHeight="1">
      <c r="A29" s="13" t="s">
        <v>26</v>
      </c>
      <c r="B29" s="10"/>
      <c r="C29" s="10"/>
      <c r="D29" s="23">
        <v>-2264</v>
      </c>
      <c r="E29" s="24"/>
      <c r="F29" s="25">
        <v>-4679</v>
      </c>
      <c r="G29" s="26"/>
    </row>
    <row r="30" spans="1:7" ht="11.25" customHeight="1">
      <c r="A30" s="45" t="s">
        <v>27</v>
      </c>
      <c r="B30" s="10"/>
      <c r="C30" s="10"/>
      <c r="D30" s="23">
        <v>2030</v>
      </c>
      <c r="E30" s="24"/>
      <c r="F30" s="25">
        <v>1138</v>
      </c>
      <c r="G30" s="26"/>
    </row>
    <row r="31" spans="1:7" ht="11.25" customHeight="1">
      <c r="A31" s="13" t="s">
        <v>28</v>
      </c>
      <c r="B31" s="10"/>
      <c r="C31" s="10"/>
      <c r="D31" s="23">
        <v>-844</v>
      </c>
      <c r="E31" s="24"/>
      <c r="F31" s="25">
        <v>-820</v>
      </c>
      <c r="G31" s="26"/>
    </row>
    <row r="32" spans="1:7" ht="11.25" customHeight="1">
      <c r="A32" s="45" t="s">
        <v>29</v>
      </c>
      <c r="B32" s="10"/>
      <c r="C32" s="10"/>
      <c r="D32" s="23">
        <v>-2239</v>
      </c>
      <c r="E32" s="24"/>
      <c r="F32" s="25">
        <v>-2355</v>
      </c>
      <c r="G32" s="26"/>
    </row>
    <row r="33" spans="1:7" ht="11.25" customHeight="1">
      <c r="A33" s="45" t="s">
        <v>30</v>
      </c>
      <c r="B33" s="47"/>
      <c r="C33" s="47"/>
      <c r="D33" s="23">
        <v>2040</v>
      </c>
      <c r="E33" s="24"/>
      <c r="F33" s="25">
        <v>7</v>
      </c>
      <c r="G33" s="26"/>
    </row>
    <row r="34" spans="1:7" ht="11.85" customHeight="1">
      <c r="A34" s="13" t="s">
        <v>31</v>
      </c>
      <c r="B34" s="10"/>
      <c r="C34" s="10"/>
      <c r="D34" s="42"/>
      <c r="E34" s="46"/>
      <c r="F34" s="42"/>
      <c r="G34" s="26"/>
    </row>
    <row r="35" spans="1:7" ht="11.85" customHeight="1">
      <c r="A35" s="5" t="s">
        <v>32</v>
      </c>
    </row>
    <row r="36" spans="1:7" ht="11.85" customHeight="1">
      <c r="A36" s="5" t="s">
        <v>33</v>
      </c>
    </row>
    <row r="37" spans="1:7" ht="11.85" customHeight="1">
      <c r="A37" s="5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1E82-FE49-453F-ADFC-CAF9FCD99A56}">
  <sheetPr>
    <tabColor rgb="FF92D050"/>
  </sheetPr>
  <dimension ref="A1:F35"/>
  <sheetViews>
    <sheetView showGridLines="0" workbookViewId="0"/>
  </sheetViews>
  <sheetFormatPr defaultColWidth="11.42578125" defaultRowHeight="16.5" outlineLevelRow="1"/>
  <cols>
    <col min="1" max="1" width="61.42578125" style="55" customWidth="1"/>
    <col min="2" max="2" width="10.85546875" style="55" customWidth="1"/>
    <col min="3" max="3" width="8.42578125" style="55" customWidth="1"/>
    <col min="4" max="4" width="1.28515625" style="95" customWidth="1"/>
    <col min="5" max="5" width="8.42578125" style="55" customWidth="1"/>
    <col min="6" max="6" width="1.28515625" style="95" customWidth="1"/>
    <col min="7" max="16384" width="11.42578125" style="55"/>
  </cols>
  <sheetData>
    <row r="1" spans="1:6" s="53" customFormat="1" ht="19.5">
      <c r="A1" s="96" t="s">
        <v>35</v>
      </c>
      <c r="B1" s="50"/>
      <c r="C1" s="51"/>
      <c r="D1" s="52"/>
      <c r="E1" s="51"/>
      <c r="F1" s="52"/>
    </row>
    <row r="2" spans="1:6" ht="14.25">
      <c r="A2" s="54"/>
      <c r="B2" s="54"/>
      <c r="C2" s="5"/>
      <c r="D2" s="49"/>
      <c r="E2" s="5"/>
      <c r="F2" s="49"/>
    </row>
    <row r="3" spans="1:6" ht="11.85" customHeight="1">
      <c r="A3" s="15"/>
      <c r="B3" s="15"/>
      <c r="C3" s="6"/>
      <c r="D3" s="14"/>
      <c r="E3" s="15"/>
      <c r="F3" s="14"/>
    </row>
    <row r="4" spans="1:6" s="59" customFormat="1" ht="11.85" customHeight="1">
      <c r="A4" s="48" t="s">
        <v>1</v>
      </c>
      <c r="B4" s="17"/>
      <c r="C4" s="56">
        <v>2018</v>
      </c>
      <c r="D4" s="57"/>
      <c r="E4" s="20">
        <v>2017</v>
      </c>
      <c r="F4" s="58"/>
    </row>
    <row r="5" spans="1:6" ht="11.85" customHeight="1">
      <c r="A5" s="60" t="s">
        <v>18</v>
      </c>
      <c r="B5" s="60"/>
      <c r="C5" s="61">
        <v>12007</v>
      </c>
      <c r="D5" s="62"/>
      <c r="E5" s="63">
        <v>9484</v>
      </c>
      <c r="F5" s="46">
        <v>1</v>
      </c>
    </row>
    <row r="6" spans="1:6" s="66" customFormat="1" ht="5.25" customHeight="1">
      <c r="A6" s="60"/>
      <c r="B6" s="60"/>
      <c r="C6" s="23"/>
      <c r="D6" s="62"/>
      <c r="E6" s="64"/>
      <c r="F6" s="65"/>
    </row>
    <row r="7" spans="1:6" ht="11.85" customHeight="1">
      <c r="A7" s="67" t="s">
        <v>36</v>
      </c>
      <c r="B7" s="67"/>
      <c r="C7" s="23"/>
      <c r="D7" s="24"/>
      <c r="E7" s="34"/>
      <c r="F7" s="65"/>
    </row>
    <row r="8" spans="1:6" s="66" customFormat="1" ht="5.25" customHeight="1">
      <c r="A8" s="67"/>
      <c r="B8" s="67"/>
      <c r="C8" s="23"/>
      <c r="D8" s="62"/>
      <c r="E8" s="64"/>
      <c r="F8" s="65"/>
    </row>
    <row r="9" spans="1:6" ht="11.25" customHeight="1">
      <c r="A9" s="67" t="s">
        <v>37</v>
      </c>
      <c r="B9" s="67"/>
      <c r="C9" s="23"/>
      <c r="D9" s="24"/>
      <c r="E9" s="68"/>
      <c r="F9" s="46"/>
    </row>
    <row r="10" spans="1:6" ht="11.85" customHeight="1">
      <c r="A10" s="69" t="s">
        <v>38</v>
      </c>
      <c r="B10" s="69"/>
      <c r="C10" s="23">
        <v>7776</v>
      </c>
      <c r="D10" s="70"/>
      <c r="E10" s="68">
        <v>4442</v>
      </c>
      <c r="F10" s="46"/>
    </row>
    <row r="11" spans="1:6" ht="11.85" customHeight="1">
      <c r="A11" s="69" t="s">
        <v>39</v>
      </c>
      <c r="B11" s="69"/>
      <c r="C11" s="71">
        <v>-6066</v>
      </c>
      <c r="D11" s="70"/>
      <c r="E11" s="72">
        <v>-2844</v>
      </c>
      <c r="F11" s="46"/>
    </row>
    <row r="12" spans="1:6" ht="11.85" customHeight="1">
      <c r="A12" s="69" t="s">
        <v>40</v>
      </c>
      <c r="B12" s="69"/>
      <c r="C12" s="71">
        <v>3</v>
      </c>
      <c r="D12" s="70"/>
      <c r="E12" s="72">
        <v>1</v>
      </c>
      <c r="F12" s="46"/>
    </row>
    <row r="13" spans="1:6" ht="11.85" customHeight="1">
      <c r="A13" s="74" t="s">
        <v>41</v>
      </c>
      <c r="B13" s="74"/>
      <c r="C13" s="71">
        <v>-2177</v>
      </c>
      <c r="D13" s="70"/>
      <c r="E13" s="72">
        <v>-1147</v>
      </c>
      <c r="F13" s="46"/>
    </row>
    <row r="14" spans="1:6" ht="11.85" customHeight="1">
      <c r="A14" s="75" t="s">
        <v>42</v>
      </c>
      <c r="B14" s="75"/>
      <c r="C14" s="71">
        <v>2</v>
      </c>
      <c r="D14" s="70"/>
      <c r="E14" s="72">
        <v>17</v>
      </c>
      <c r="F14" s="46"/>
    </row>
    <row r="15" spans="1:6" ht="11.85" hidden="1" customHeight="1" outlineLevel="1">
      <c r="A15" s="74" t="s">
        <v>43</v>
      </c>
      <c r="B15" s="74"/>
      <c r="C15" s="71">
        <v>0</v>
      </c>
      <c r="D15" s="24"/>
      <c r="E15" s="72">
        <v>0</v>
      </c>
      <c r="F15" s="76"/>
    </row>
    <row r="16" spans="1:6" ht="11.25" hidden="1" customHeight="1" outlineLevel="1">
      <c r="A16" s="74" t="s">
        <v>44</v>
      </c>
      <c r="B16" s="74"/>
      <c r="C16" s="71">
        <v>0</v>
      </c>
      <c r="D16" s="70"/>
      <c r="E16" s="77">
        <v>0</v>
      </c>
      <c r="F16" s="65"/>
    </row>
    <row r="17" spans="1:6" ht="11.25" customHeight="1" collapsed="1">
      <c r="A17" s="78" t="s">
        <v>45</v>
      </c>
      <c r="B17" s="78"/>
      <c r="C17" s="71">
        <v>4193</v>
      </c>
      <c r="D17" s="70"/>
      <c r="E17" s="77">
        <v>2360</v>
      </c>
      <c r="F17" s="65">
        <v>1</v>
      </c>
    </row>
    <row r="18" spans="1:6" ht="11.25" customHeight="1">
      <c r="A18" s="79" t="s">
        <v>46</v>
      </c>
      <c r="B18" s="69"/>
      <c r="C18" s="71">
        <v>-237</v>
      </c>
      <c r="D18" s="70">
        <v>2</v>
      </c>
      <c r="E18" s="72">
        <v>-217</v>
      </c>
      <c r="F18" s="46">
        <v>2</v>
      </c>
    </row>
    <row r="19" spans="1:6" ht="11.25" customHeight="1">
      <c r="A19" s="80" t="s">
        <v>47</v>
      </c>
      <c r="B19" s="80"/>
      <c r="C19" s="61">
        <f>SUM(C10:C18)</f>
        <v>3494</v>
      </c>
      <c r="D19" s="81"/>
      <c r="E19" s="63">
        <f>SUM(E10:E18)</f>
        <v>2612</v>
      </c>
      <c r="F19" s="82"/>
    </row>
    <row r="20" spans="1:6" s="66" customFormat="1" ht="5.25" customHeight="1">
      <c r="A20" s="67"/>
      <c r="B20" s="67"/>
      <c r="C20" s="23"/>
      <c r="D20" s="62"/>
      <c r="E20" s="64"/>
      <c r="F20" s="65"/>
    </row>
    <row r="21" spans="1:6" ht="11.85" customHeight="1">
      <c r="A21" s="67" t="s">
        <v>48</v>
      </c>
      <c r="B21" s="67"/>
      <c r="C21" s="83"/>
      <c r="D21" s="70"/>
      <c r="E21" s="68"/>
      <c r="F21" s="46"/>
    </row>
    <row r="22" spans="1:6" ht="11.85" customHeight="1">
      <c r="A22" s="74" t="s">
        <v>49</v>
      </c>
      <c r="B22" s="74"/>
      <c r="C22" s="71">
        <v>-415</v>
      </c>
      <c r="D22" s="70"/>
      <c r="E22" s="72">
        <v>-659</v>
      </c>
      <c r="F22" s="84"/>
    </row>
    <row r="23" spans="1:6" ht="11.85" customHeight="1">
      <c r="A23" s="69" t="s">
        <v>50</v>
      </c>
      <c r="B23" s="69"/>
      <c r="C23" s="71">
        <v>-5</v>
      </c>
      <c r="D23" s="70">
        <v>2</v>
      </c>
      <c r="E23" s="72">
        <v>169</v>
      </c>
      <c r="F23" s="84">
        <v>2</v>
      </c>
    </row>
    <row r="24" spans="1:6" ht="11.85" customHeight="1">
      <c r="A24" s="80" t="s">
        <v>51</v>
      </c>
      <c r="B24" s="80"/>
      <c r="C24" s="61">
        <f>SUM(C22:C23)</f>
        <v>-420</v>
      </c>
      <c r="D24" s="81"/>
      <c r="E24" s="63">
        <f>SUM(E22:E23)</f>
        <v>-490</v>
      </c>
      <c r="F24" s="85"/>
    </row>
    <row r="25" spans="1:6" s="66" customFormat="1" ht="5.25" customHeight="1">
      <c r="A25" s="67"/>
      <c r="B25" s="67"/>
      <c r="C25" s="23"/>
      <c r="D25" s="62"/>
      <c r="E25" s="64"/>
      <c r="F25" s="65"/>
    </row>
    <row r="26" spans="1:6" ht="11.85" customHeight="1">
      <c r="A26" s="67" t="s">
        <v>52</v>
      </c>
      <c r="B26" s="67"/>
      <c r="C26" s="86">
        <f>C19+C24</f>
        <v>3074</v>
      </c>
      <c r="D26" s="62"/>
      <c r="E26" s="64">
        <f>E19+E24</f>
        <v>2122</v>
      </c>
      <c r="F26" s="46"/>
    </row>
    <row r="27" spans="1:6" s="66" customFormat="1" ht="5.25" customHeight="1">
      <c r="A27" s="60"/>
      <c r="B27" s="60"/>
      <c r="C27" s="23"/>
      <c r="D27" s="62"/>
      <c r="E27" s="64"/>
      <c r="F27" s="65"/>
    </row>
    <row r="28" spans="1:6" ht="11.85" customHeight="1">
      <c r="A28" s="60" t="s">
        <v>53</v>
      </c>
      <c r="B28" s="60"/>
      <c r="C28" s="86">
        <f>+C5+C26</f>
        <v>15081</v>
      </c>
      <c r="D28" s="62"/>
      <c r="E28" s="87">
        <f>+E5+E26</f>
        <v>11606</v>
      </c>
      <c r="F28" s="88"/>
    </row>
    <row r="29" spans="1:6" s="90" customFormat="1" ht="11.85" customHeight="1">
      <c r="A29" s="74" t="s">
        <v>19</v>
      </c>
      <c r="B29" s="74"/>
      <c r="C29" s="71">
        <v>12821</v>
      </c>
      <c r="D29" s="70"/>
      <c r="E29" s="72">
        <v>10228</v>
      </c>
      <c r="F29" s="89"/>
    </row>
    <row r="30" spans="1:6" ht="11.85" customHeight="1">
      <c r="A30" s="74" t="s">
        <v>20</v>
      </c>
      <c r="B30" s="74"/>
      <c r="C30" s="71">
        <v>2260</v>
      </c>
      <c r="D30" s="70"/>
      <c r="E30" s="72">
        <v>1378</v>
      </c>
      <c r="F30" s="46"/>
    </row>
    <row r="31" spans="1:6" ht="11.85" customHeight="1">
      <c r="A31" s="91"/>
      <c r="B31" s="91"/>
      <c r="C31" s="91"/>
      <c r="D31" s="92"/>
      <c r="E31" s="93"/>
      <c r="F31" s="94"/>
    </row>
    <row r="32" spans="1:6" ht="11.85" customHeight="1">
      <c r="A32" s="5" t="s">
        <v>55</v>
      </c>
    </row>
    <row r="33" spans="1:1" ht="11.85" customHeight="1">
      <c r="A33" s="5" t="s">
        <v>56</v>
      </c>
    </row>
    <row r="34" spans="1:1" ht="11.85" customHeight="1">
      <c r="A34" s="5" t="s">
        <v>57</v>
      </c>
    </row>
    <row r="35" spans="1:1" ht="11.85" customHeight="1">
      <c r="A35" s="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2041-AF60-418A-B8DD-377CAB3C6E4A}">
  <sheetPr>
    <tabColor rgb="FF92D050"/>
  </sheetPr>
  <dimension ref="A1:G151"/>
  <sheetViews>
    <sheetView showGridLines="0" workbookViewId="0"/>
  </sheetViews>
  <sheetFormatPr defaultColWidth="11.42578125" defaultRowHeight="14.25" outlineLevelRow="1"/>
  <cols>
    <col min="1" max="1" width="55.85546875" style="55" customWidth="1"/>
    <col min="2" max="2" width="7.140625" style="55" customWidth="1"/>
    <col min="3" max="3" width="1" style="212" customWidth="1"/>
    <col min="4" max="4" width="14.140625" style="212" bestFit="1" customWidth="1"/>
    <col min="5" max="5" width="1.28515625" style="213" customWidth="1"/>
    <col min="6" max="6" width="14.140625" style="214" bestFit="1" customWidth="1"/>
    <col min="7" max="7" width="1.28515625" style="215" customWidth="1"/>
    <col min="8" max="16384" width="11.42578125" style="55"/>
  </cols>
  <sheetData>
    <row r="1" spans="1:7" s="104" customFormat="1" ht="15.75" customHeight="1">
      <c r="A1" s="218" t="s">
        <v>58</v>
      </c>
      <c r="B1" s="101"/>
      <c r="C1" s="101"/>
      <c r="D1" s="91"/>
      <c r="E1" s="92"/>
      <c r="F1" s="102"/>
      <c r="G1" s="103"/>
    </row>
    <row r="2" spans="1:7" ht="26.25">
      <c r="A2" s="105"/>
      <c r="B2" s="106"/>
      <c r="C2" s="97"/>
      <c r="D2" s="97"/>
      <c r="E2" s="98"/>
      <c r="F2" s="99"/>
      <c r="G2" s="100"/>
    </row>
    <row r="3" spans="1:7" s="110" customFormat="1" ht="11.85" customHeight="1">
      <c r="A3" s="107"/>
      <c r="B3" s="108"/>
      <c r="C3" s="108"/>
      <c r="D3" s="108"/>
      <c r="E3" s="109"/>
      <c r="F3" s="108"/>
      <c r="G3" s="109"/>
    </row>
    <row r="4" spans="1:7" s="59" customFormat="1" ht="12.75" customHeight="1">
      <c r="A4" s="111" t="s">
        <v>59</v>
      </c>
      <c r="B4" s="112" t="s">
        <v>2</v>
      </c>
      <c r="C4" s="112"/>
      <c r="D4" s="216" t="s">
        <v>161</v>
      </c>
      <c r="E4" s="113"/>
      <c r="F4" s="114" t="s">
        <v>162</v>
      </c>
      <c r="G4" s="115">
        <v>1</v>
      </c>
    </row>
    <row r="5" spans="1:7" s="123" customFormat="1" ht="9.75" customHeight="1">
      <c r="A5" s="116" t="s">
        <v>60</v>
      </c>
      <c r="B5" s="117"/>
      <c r="C5" s="117"/>
      <c r="D5" s="118"/>
      <c r="E5" s="119"/>
      <c r="F5" s="120"/>
      <c r="G5" s="121"/>
    </row>
    <row r="6" spans="1:7" s="123" customFormat="1" ht="9.75" customHeight="1">
      <c r="A6" s="116" t="s">
        <v>61</v>
      </c>
      <c r="B6" s="117"/>
      <c r="C6" s="117"/>
      <c r="D6" s="122"/>
      <c r="E6" s="119"/>
      <c r="F6" s="124"/>
      <c r="G6" s="121"/>
    </row>
    <row r="7" spans="1:7" s="123" customFormat="1" ht="9.75" customHeight="1">
      <c r="A7" s="125" t="s">
        <v>62</v>
      </c>
      <c r="B7" s="126">
        <v>16</v>
      </c>
      <c r="C7" s="126"/>
      <c r="D7" s="127">
        <v>18082</v>
      </c>
      <c r="E7" s="128"/>
      <c r="F7" s="129">
        <v>18292</v>
      </c>
      <c r="G7" s="130"/>
    </row>
    <row r="8" spans="1:7" s="123" customFormat="1" ht="9.75" customHeight="1">
      <c r="A8" s="125" t="s">
        <v>64</v>
      </c>
      <c r="B8" s="126">
        <v>17</v>
      </c>
      <c r="C8" s="126"/>
      <c r="D8" s="127">
        <v>238801</v>
      </c>
      <c r="E8" s="128"/>
      <c r="F8" s="129">
        <v>227257</v>
      </c>
      <c r="G8" s="130"/>
    </row>
    <row r="9" spans="1:7" s="123" customFormat="1" ht="9.75" hidden="1" customHeight="1" outlineLevel="1">
      <c r="A9" s="125" t="s">
        <v>65</v>
      </c>
      <c r="B9" s="126"/>
      <c r="C9" s="126"/>
      <c r="D9" s="127">
        <v>0</v>
      </c>
      <c r="E9" s="128"/>
      <c r="F9" s="129">
        <v>0</v>
      </c>
      <c r="G9" s="130"/>
    </row>
    <row r="10" spans="1:7" s="123" customFormat="1" ht="9.75" hidden="1" customHeight="1" outlineLevel="1">
      <c r="A10" s="125" t="s">
        <v>66</v>
      </c>
      <c r="B10" s="117"/>
      <c r="C10" s="117"/>
      <c r="D10" s="127">
        <v>0</v>
      </c>
      <c r="E10" s="128"/>
      <c r="F10" s="129">
        <v>0</v>
      </c>
      <c r="G10" s="130"/>
    </row>
    <row r="11" spans="1:7" s="123" customFormat="1" ht="9.75" customHeight="1" collapsed="1">
      <c r="A11" s="125" t="s">
        <v>67</v>
      </c>
      <c r="B11" s="117">
        <v>19</v>
      </c>
      <c r="C11" s="117"/>
      <c r="D11" s="127">
        <v>5429</v>
      </c>
      <c r="E11" s="128"/>
      <c r="F11" s="129">
        <v>4985</v>
      </c>
      <c r="G11" s="130"/>
    </row>
    <row r="12" spans="1:7" s="123" customFormat="1" ht="9.75" customHeight="1">
      <c r="A12" s="125" t="s">
        <v>68</v>
      </c>
      <c r="B12" s="117"/>
      <c r="C12" s="117"/>
      <c r="D12" s="127">
        <v>331</v>
      </c>
      <c r="E12" s="128"/>
      <c r="F12" s="129">
        <v>148</v>
      </c>
      <c r="G12" s="130"/>
    </row>
    <row r="13" spans="1:7" s="123" customFormat="1" ht="9.75" customHeight="1">
      <c r="A13" s="125" t="s">
        <v>69</v>
      </c>
      <c r="B13" s="117">
        <v>20</v>
      </c>
      <c r="C13" s="117"/>
      <c r="D13" s="127">
        <v>42038</v>
      </c>
      <c r="E13" s="128"/>
      <c r="F13" s="129">
        <v>38591</v>
      </c>
      <c r="G13" s="130"/>
    </row>
    <row r="14" spans="1:7" s="123" customFormat="1" ht="9.75" customHeight="1">
      <c r="A14" s="125" t="s">
        <v>70</v>
      </c>
      <c r="B14" s="117">
        <v>36</v>
      </c>
      <c r="C14" s="117"/>
      <c r="D14" s="127">
        <v>13951</v>
      </c>
      <c r="E14" s="128"/>
      <c r="F14" s="129">
        <v>12801</v>
      </c>
      <c r="G14" s="130"/>
    </row>
    <row r="15" spans="1:7" s="123" customFormat="1" ht="9.75" hidden="1" customHeight="1" outlineLevel="1">
      <c r="A15" s="125" t="s">
        <v>71</v>
      </c>
      <c r="B15" s="117">
        <v>13</v>
      </c>
      <c r="C15" s="117"/>
      <c r="D15" s="127">
        <v>0</v>
      </c>
      <c r="E15" s="128"/>
      <c r="F15" s="129">
        <v>0</v>
      </c>
      <c r="G15" s="130"/>
    </row>
    <row r="16" spans="1:7" s="123" customFormat="1" ht="9.75" customHeight="1" collapsed="1">
      <c r="A16" s="125" t="s">
        <v>72</v>
      </c>
      <c r="B16" s="117"/>
      <c r="C16" s="117"/>
      <c r="D16" s="127">
        <v>28</v>
      </c>
      <c r="E16" s="128"/>
      <c r="F16" s="129">
        <v>20</v>
      </c>
      <c r="G16" s="130"/>
    </row>
    <row r="17" spans="1:7" s="123" customFormat="1" ht="9.75" customHeight="1">
      <c r="A17" s="125" t="s">
        <v>73</v>
      </c>
      <c r="B17" s="117">
        <v>13</v>
      </c>
      <c r="C17" s="117"/>
      <c r="D17" s="127">
        <v>11719</v>
      </c>
      <c r="E17" s="128"/>
      <c r="F17" s="129">
        <v>12535</v>
      </c>
      <c r="G17" s="130"/>
    </row>
    <row r="18" spans="1:7" s="123" customFormat="1" ht="9.75" customHeight="1">
      <c r="A18" s="131" t="s">
        <v>74</v>
      </c>
      <c r="B18" s="117">
        <v>6</v>
      </c>
      <c r="C18" s="117"/>
      <c r="D18" s="127">
        <v>44</v>
      </c>
      <c r="E18" s="128"/>
      <c r="F18" s="129">
        <v>99</v>
      </c>
      <c r="G18" s="130"/>
    </row>
    <row r="19" spans="1:7" s="123" customFormat="1" ht="9.75" customHeight="1">
      <c r="A19" s="125" t="s">
        <v>75</v>
      </c>
      <c r="B19" s="117"/>
      <c r="C19" s="117"/>
      <c r="D19" s="127">
        <v>5538</v>
      </c>
      <c r="E19" s="128"/>
      <c r="F19" s="129">
        <v>3964</v>
      </c>
      <c r="G19" s="130"/>
    </row>
    <row r="20" spans="1:7" s="138" customFormat="1" ht="9.75" customHeight="1">
      <c r="A20" s="132" t="s">
        <v>76</v>
      </c>
      <c r="B20" s="133"/>
      <c r="C20" s="133"/>
      <c r="D20" s="134">
        <f>SUM(D7:D19)</f>
        <v>335961</v>
      </c>
      <c r="E20" s="135"/>
      <c r="F20" s="136">
        <f>SUM(F7:F19)</f>
        <v>318692</v>
      </c>
      <c r="G20" s="137"/>
    </row>
    <row r="21" spans="1:7" s="123" customFormat="1" ht="9.75" customHeight="1">
      <c r="A21" s="116" t="s">
        <v>77</v>
      </c>
      <c r="B21" s="117"/>
      <c r="C21" s="117"/>
      <c r="D21" s="127"/>
      <c r="E21" s="128"/>
      <c r="F21" s="129"/>
      <c r="G21" s="130"/>
    </row>
    <row r="22" spans="1:7" s="123" customFormat="1" ht="9.75" customHeight="1">
      <c r="A22" s="125" t="s">
        <v>78</v>
      </c>
      <c r="B22" s="117">
        <v>21</v>
      </c>
      <c r="C22" s="117"/>
      <c r="D22" s="127">
        <v>13647</v>
      </c>
      <c r="E22" s="128"/>
      <c r="F22" s="129">
        <v>15687</v>
      </c>
      <c r="G22" s="130"/>
    </row>
    <row r="23" spans="1:7" s="123" customFormat="1" ht="9.75" hidden="1" customHeight="1" outlineLevel="1">
      <c r="A23" s="125" t="s">
        <v>79</v>
      </c>
      <c r="B23" s="117"/>
      <c r="C23" s="117"/>
      <c r="D23" s="127">
        <v>0</v>
      </c>
      <c r="E23" s="128"/>
      <c r="F23" s="129">
        <v>0</v>
      </c>
      <c r="G23" s="130"/>
    </row>
    <row r="24" spans="1:7" s="123" customFormat="1" ht="9.75" customHeight="1" collapsed="1">
      <c r="A24" s="125" t="s">
        <v>80</v>
      </c>
      <c r="B24" s="117">
        <v>22</v>
      </c>
      <c r="C24" s="117"/>
      <c r="D24" s="127">
        <v>710</v>
      </c>
      <c r="E24" s="128"/>
      <c r="F24" s="129">
        <v>1845</v>
      </c>
      <c r="G24" s="130"/>
    </row>
    <row r="25" spans="1:7" s="123" customFormat="1" ht="9.75" customHeight="1">
      <c r="A25" s="125" t="s">
        <v>81</v>
      </c>
      <c r="B25" s="117">
        <v>23</v>
      </c>
      <c r="C25" s="117"/>
      <c r="D25" s="127">
        <v>26003</v>
      </c>
      <c r="E25" s="128"/>
      <c r="F25" s="129">
        <v>23437</v>
      </c>
      <c r="G25" s="130"/>
    </row>
    <row r="26" spans="1:7" s="123" customFormat="1" ht="9.75" customHeight="1">
      <c r="A26" s="139" t="s">
        <v>74</v>
      </c>
      <c r="B26" s="117">
        <v>6</v>
      </c>
      <c r="C26" s="117"/>
      <c r="D26" s="127">
        <v>170</v>
      </c>
      <c r="E26" s="128"/>
      <c r="F26" s="129">
        <v>138</v>
      </c>
      <c r="G26" s="130"/>
    </row>
    <row r="27" spans="1:7" s="123" customFormat="1" ht="9.75" customHeight="1">
      <c r="A27" s="125" t="s">
        <v>82</v>
      </c>
      <c r="B27" s="117">
        <v>24</v>
      </c>
      <c r="C27" s="117"/>
      <c r="D27" s="127">
        <v>2926</v>
      </c>
      <c r="E27" s="128"/>
      <c r="F27" s="129">
        <v>3600</v>
      </c>
      <c r="G27" s="130"/>
    </row>
    <row r="28" spans="1:7" s="123" customFormat="1" ht="9.75" customHeight="1">
      <c r="A28" s="125" t="s">
        <v>70</v>
      </c>
      <c r="B28" s="117">
        <v>36</v>
      </c>
      <c r="C28" s="117"/>
      <c r="D28" s="127">
        <v>23955</v>
      </c>
      <c r="E28" s="128"/>
      <c r="F28" s="129">
        <v>11029</v>
      </c>
      <c r="G28" s="130"/>
    </row>
    <row r="29" spans="1:7" s="123" customFormat="1" ht="9.75" customHeight="1">
      <c r="A29" s="125" t="s">
        <v>83</v>
      </c>
      <c r="B29" s="117">
        <v>25</v>
      </c>
      <c r="C29" s="117"/>
      <c r="D29" s="127">
        <v>8427</v>
      </c>
      <c r="E29" s="128"/>
      <c r="F29" s="129">
        <v>7010</v>
      </c>
      <c r="G29" s="130"/>
    </row>
    <row r="30" spans="1:7" s="123" customFormat="1" ht="9.75" customHeight="1">
      <c r="A30" s="125" t="s">
        <v>84</v>
      </c>
      <c r="B30" s="117">
        <v>13</v>
      </c>
      <c r="C30" s="117"/>
      <c r="D30" s="127">
        <v>2425</v>
      </c>
      <c r="E30" s="128"/>
      <c r="F30" s="129">
        <v>797</v>
      </c>
      <c r="G30" s="130"/>
    </row>
    <row r="31" spans="1:7" s="123" customFormat="1" ht="9.75" customHeight="1">
      <c r="A31" s="125" t="s">
        <v>85</v>
      </c>
      <c r="B31" s="117">
        <v>26</v>
      </c>
      <c r="C31" s="117"/>
      <c r="D31" s="127">
        <v>22977</v>
      </c>
      <c r="E31" s="128"/>
      <c r="F31" s="129">
        <v>18092</v>
      </c>
      <c r="G31" s="130"/>
    </row>
    <row r="32" spans="1:7" s="123" customFormat="1" ht="9.75" customHeight="1">
      <c r="A32" s="125" t="s">
        <v>86</v>
      </c>
      <c r="B32" s="117">
        <v>27</v>
      </c>
      <c r="C32" s="117"/>
      <c r="D32" s="127">
        <v>17094</v>
      </c>
      <c r="E32" s="128"/>
      <c r="F32" s="129">
        <v>8805</v>
      </c>
      <c r="G32" s="130"/>
    </row>
    <row r="33" spans="1:7" s="123" customFormat="1" ht="9.75" customHeight="1">
      <c r="A33" s="125" t="s">
        <v>87</v>
      </c>
      <c r="B33" s="117">
        <v>28</v>
      </c>
      <c r="C33" s="117"/>
      <c r="D33" s="127">
        <v>8313</v>
      </c>
      <c r="E33" s="128"/>
      <c r="F33" s="129">
        <v>0</v>
      </c>
      <c r="G33" s="130"/>
    </row>
    <row r="34" spans="1:7" s="123" customFormat="1" ht="9.75" customHeight="1">
      <c r="A34" s="140" t="s">
        <v>88</v>
      </c>
      <c r="B34" s="141"/>
      <c r="C34" s="141"/>
      <c r="D34" s="142">
        <f>SUM(D22:D33)</f>
        <v>126647</v>
      </c>
      <c r="E34" s="143"/>
      <c r="F34" s="144">
        <f>SUM(F22:F33)</f>
        <v>90440</v>
      </c>
      <c r="G34" s="145"/>
    </row>
    <row r="35" spans="1:7" s="138" customFormat="1" ht="9.75" customHeight="1">
      <c r="A35" s="147" t="s">
        <v>89</v>
      </c>
      <c r="B35" s="148">
        <v>7</v>
      </c>
      <c r="C35" s="148"/>
      <c r="D35" s="149">
        <f>+D20+D34</f>
        <v>462608</v>
      </c>
      <c r="E35" s="150"/>
      <c r="F35" s="151">
        <f>+F20+F34</f>
        <v>409132</v>
      </c>
      <c r="G35" s="152"/>
    </row>
    <row r="36" spans="1:7" s="123" customFormat="1" ht="9.75" customHeight="1">
      <c r="A36" s="116" t="s">
        <v>90</v>
      </c>
      <c r="B36" s="117"/>
      <c r="C36" s="117"/>
      <c r="D36" s="127"/>
      <c r="E36" s="128"/>
      <c r="F36" s="129"/>
      <c r="G36" s="130"/>
    </row>
    <row r="37" spans="1:7" s="123" customFormat="1" ht="9.75" customHeight="1">
      <c r="A37" s="116" t="s">
        <v>91</v>
      </c>
      <c r="B37" s="117"/>
      <c r="C37" s="117"/>
      <c r="D37" s="127"/>
      <c r="E37" s="128"/>
      <c r="F37" s="129"/>
      <c r="G37" s="130"/>
    </row>
    <row r="38" spans="1:7" s="123" customFormat="1" ht="9.75" customHeight="1">
      <c r="A38" s="125" t="s">
        <v>92</v>
      </c>
      <c r="B38" s="117"/>
      <c r="C38" s="117"/>
      <c r="D38" s="127">
        <v>6585</v>
      </c>
      <c r="E38" s="128"/>
      <c r="F38" s="129">
        <v>6585</v>
      </c>
      <c r="G38" s="130"/>
    </row>
    <row r="39" spans="1:7" s="123" customFormat="1" ht="9.75" customHeight="1">
      <c r="A39" s="125" t="s">
        <v>93</v>
      </c>
      <c r="B39" s="117"/>
      <c r="C39" s="117"/>
      <c r="D39" s="127">
        <v>450</v>
      </c>
      <c r="E39" s="128"/>
      <c r="F39" s="129">
        <v>-541</v>
      </c>
      <c r="G39" s="130"/>
    </row>
    <row r="40" spans="1:7" s="123" customFormat="1" ht="9.75" customHeight="1">
      <c r="A40" s="125" t="s">
        <v>94</v>
      </c>
      <c r="B40" s="117"/>
      <c r="C40" s="117"/>
      <c r="D40" s="127">
        <v>2466</v>
      </c>
      <c r="E40" s="128"/>
      <c r="F40" s="129">
        <v>455</v>
      </c>
      <c r="G40" s="130"/>
    </row>
    <row r="41" spans="1:7" s="123" customFormat="1" ht="9.75" customHeight="1">
      <c r="A41" s="125" t="s">
        <v>95</v>
      </c>
      <c r="B41" s="117"/>
      <c r="C41" s="117"/>
      <c r="D41" s="127">
        <v>78595</v>
      </c>
      <c r="E41" s="128"/>
      <c r="F41" s="129">
        <v>70586</v>
      </c>
      <c r="G41" s="130"/>
    </row>
    <row r="42" spans="1:7" s="123" customFormat="1" ht="9.75" customHeight="1">
      <c r="A42" s="153" t="s">
        <v>96</v>
      </c>
      <c r="B42" s="154">
        <v>38</v>
      </c>
      <c r="C42" s="154"/>
      <c r="D42" s="155">
        <f>SUM(D38:D41)</f>
        <v>88096</v>
      </c>
      <c r="E42" s="156"/>
      <c r="F42" s="157">
        <f>SUM(F38:F41)</f>
        <v>77085</v>
      </c>
      <c r="G42" s="158"/>
    </row>
    <row r="43" spans="1:7" s="123" customFormat="1" ht="9.75" customHeight="1">
      <c r="A43" s="159" t="s">
        <v>97</v>
      </c>
      <c r="B43" s="160"/>
      <c r="C43" s="160"/>
      <c r="D43" s="161">
        <v>15501</v>
      </c>
      <c r="E43" s="162"/>
      <c r="F43" s="163">
        <v>15247</v>
      </c>
      <c r="G43" s="164"/>
    </row>
    <row r="44" spans="1:7" s="138" customFormat="1" ht="9.75" customHeight="1">
      <c r="A44" s="147" t="s">
        <v>98</v>
      </c>
      <c r="B44" s="148"/>
      <c r="C44" s="148"/>
      <c r="D44" s="149">
        <f>SUM(D42:D43)</f>
        <v>103597</v>
      </c>
      <c r="E44" s="150"/>
      <c r="F44" s="151">
        <f>SUM(F42:F43)</f>
        <v>92332</v>
      </c>
      <c r="G44" s="152"/>
    </row>
    <row r="45" spans="1:7" s="123" customFormat="1" ht="9.75" customHeight="1">
      <c r="A45" s="116" t="s">
        <v>99</v>
      </c>
      <c r="B45" s="117"/>
      <c r="C45" s="117"/>
      <c r="D45" s="127"/>
      <c r="E45" s="128"/>
      <c r="F45" s="129"/>
      <c r="G45" s="130"/>
    </row>
    <row r="46" spans="1:7" s="123" customFormat="1" ht="9.75" customHeight="1">
      <c r="A46" s="125" t="s">
        <v>100</v>
      </c>
      <c r="B46" s="117">
        <v>29</v>
      </c>
      <c r="C46" s="117"/>
      <c r="D46" s="127">
        <v>19832</v>
      </c>
      <c r="E46" s="128"/>
      <c r="F46" s="129">
        <v>19118</v>
      </c>
      <c r="G46" s="130"/>
    </row>
    <row r="47" spans="1:7" s="123" customFormat="1" ht="9.75" customHeight="1">
      <c r="A47" s="125" t="s">
        <v>101</v>
      </c>
      <c r="B47" s="117">
        <v>29</v>
      </c>
      <c r="C47" s="117"/>
      <c r="D47" s="127">
        <v>43981</v>
      </c>
      <c r="E47" s="128"/>
      <c r="F47" s="129">
        <v>54335</v>
      </c>
      <c r="G47" s="130"/>
    </row>
    <row r="48" spans="1:7" s="123" customFormat="1" ht="9.75" customHeight="1">
      <c r="A48" s="125" t="s">
        <v>102</v>
      </c>
      <c r="B48" s="117">
        <v>30</v>
      </c>
      <c r="C48" s="117"/>
      <c r="D48" s="127">
        <v>39686</v>
      </c>
      <c r="E48" s="128"/>
      <c r="F48" s="129">
        <v>41962</v>
      </c>
      <c r="G48" s="130"/>
    </row>
    <row r="49" spans="1:7" s="123" customFormat="1" ht="9.75" customHeight="1">
      <c r="A49" s="125" t="s">
        <v>103</v>
      </c>
      <c r="B49" s="117">
        <v>31</v>
      </c>
      <c r="C49" s="117"/>
      <c r="D49" s="127">
        <v>93222</v>
      </c>
      <c r="E49" s="128"/>
      <c r="F49" s="129">
        <v>86001</v>
      </c>
      <c r="G49" s="130"/>
    </row>
    <row r="50" spans="1:7" s="123" customFormat="1" ht="9.75" customHeight="1">
      <c r="A50" s="125" t="s">
        <v>104</v>
      </c>
      <c r="B50" s="117">
        <v>36</v>
      </c>
      <c r="C50" s="117"/>
      <c r="D50" s="127">
        <v>14042</v>
      </c>
      <c r="E50" s="128"/>
      <c r="F50" s="129">
        <v>12798</v>
      </c>
      <c r="G50" s="130"/>
    </row>
    <row r="51" spans="1:7" s="123" customFormat="1" ht="9.75" customHeight="1">
      <c r="A51" s="125" t="s">
        <v>105</v>
      </c>
      <c r="B51" s="117">
        <v>13</v>
      </c>
      <c r="C51" s="117"/>
      <c r="D51" s="127">
        <v>15119</v>
      </c>
      <c r="E51" s="128"/>
      <c r="F51" s="129">
        <v>15032</v>
      </c>
      <c r="G51" s="130"/>
    </row>
    <row r="52" spans="1:7" s="123" customFormat="1" ht="9.75" customHeight="1">
      <c r="A52" s="139" t="s">
        <v>106</v>
      </c>
      <c r="B52" s="117">
        <v>6</v>
      </c>
      <c r="C52" s="117"/>
      <c r="D52" s="127">
        <v>6883</v>
      </c>
      <c r="E52" s="128"/>
      <c r="F52" s="129">
        <v>6435</v>
      </c>
      <c r="G52" s="130"/>
    </row>
    <row r="53" spans="1:7" s="123" customFormat="1" ht="9.75" customHeight="1">
      <c r="A53" s="125" t="s">
        <v>107</v>
      </c>
      <c r="B53" s="117">
        <v>32</v>
      </c>
      <c r="C53" s="117"/>
      <c r="D53" s="127">
        <v>2305</v>
      </c>
      <c r="E53" s="128"/>
      <c r="F53" s="129">
        <v>2371</v>
      </c>
      <c r="G53" s="130"/>
    </row>
    <row r="54" spans="1:7" s="138" customFormat="1" ht="9.75" customHeight="1">
      <c r="A54" s="132" t="s">
        <v>108</v>
      </c>
      <c r="B54" s="133"/>
      <c r="C54" s="133"/>
      <c r="D54" s="134">
        <f>SUM(D46:D53)</f>
        <v>235070</v>
      </c>
      <c r="E54" s="165"/>
      <c r="F54" s="136">
        <f>SUM(F46:F53)</f>
        <v>238052</v>
      </c>
      <c r="G54" s="166"/>
    </row>
    <row r="55" spans="1:7" s="123" customFormat="1" ht="9.75" customHeight="1">
      <c r="A55" s="116" t="s">
        <v>109</v>
      </c>
      <c r="B55" s="117"/>
      <c r="C55" s="117"/>
      <c r="D55" s="127"/>
      <c r="E55" s="128"/>
      <c r="F55" s="129"/>
      <c r="G55" s="130"/>
    </row>
    <row r="56" spans="1:7" s="123" customFormat="1" ht="9.75" customHeight="1">
      <c r="A56" s="125" t="s">
        <v>110</v>
      </c>
      <c r="B56" s="117">
        <v>33</v>
      </c>
      <c r="C56" s="117"/>
      <c r="D56" s="127">
        <v>29482</v>
      </c>
      <c r="E56" s="128"/>
      <c r="F56" s="129">
        <v>23872</v>
      </c>
      <c r="G56" s="130"/>
    </row>
    <row r="57" spans="1:7" s="123" customFormat="1" ht="9.75" customHeight="1">
      <c r="A57" s="139" t="s">
        <v>106</v>
      </c>
      <c r="B57" s="117">
        <v>6</v>
      </c>
      <c r="C57" s="117"/>
      <c r="D57" s="127">
        <v>1052</v>
      </c>
      <c r="E57" s="128"/>
      <c r="F57" s="129">
        <v>1098</v>
      </c>
      <c r="G57" s="130"/>
    </row>
    <row r="58" spans="1:7" s="123" customFormat="1" ht="9.75" customHeight="1">
      <c r="A58" s="125" t="s">
        <v>111</v>
      </c>
      <c r="B58" s="117">
        <v>34</v>
      </c>
      <c r="C58" s="117"/>
      <c r="D58" s="127">
        <v>15293</v>
      </c>
      <c r="E58" s="128"/>
      <c r="F58" s="129">
        <v>8745</v>
      </c>
      <c r="G58" s="130"/>
    </row>
    <row r="59" spans="1:7" s="123" customFormat="1" ht="9.75" customHeight="1">
      <c r="A59" s="125" t="s">
        <v>104</v>
      </c>
      <c r="B59" s="117">
        <v>36</v>
      </c>
      <c r="C59" s="117"/>
      <c r="D59" s="127">
        <v>27245</v>
      </c>
      <c r="E59" s="128"/>
      <c r="F59" s="129">
        <v>13200</v>
      </c>
      <c r="G59" s="130"/>
    </row>
    <row r="60" spans="1:7" s="123" customFormat="1" ht="9.75" customHeight="1">
      <c r="A60" s="125" t="s">
        <v>112</v>
      </c>
      <c r="B60" s="117">
        <v>35</v>
      </c>
      <c r="C60" s="117"/>
      <c r="D60" s="127">
        <v>16485</v>
      </c>
      <c r="E60" s="128"/>
      <c r="F60" s="129">
        <v>13161</v>
      </c>
      <c r="G60" s="130"/>
    </row>
    <row r="61" spans="1:7" s="123" customFormat="1" ht="9.75" customHeight="1">
      <c r="A61" s="125" t="s">
        <v>113</v>
      </c>
      <c r="B61" s="117">
        <v>13</v>
      </c>
      <c r="C61" s="117"/>
      <c r="D61" s="127">
        <v>850</v>
      </c>
      <c r="E61" s="128"/>
      <c r="F61" s="129">
        <v>1254</v>
      </c>
      <c r="G61" s="130"/>
    </row>
    <row r="62" spans="1:7" s="123" customFormat="1" ht="9.75" hidden="1" customHeight="1" outlineLevel="1">
      <c r="A62" s="125" t="s">
        <v>100</v>
      </c>
      <c r="B62" s="117">
        <v>40</v>
      </c>
      <c r="C62" s="117"/>
      <c r="D62" s="127">
        <v>0</v>
      </c>
      <c r="E62" s="128"/>
      <c r="F62" s="129">
        <v>0</v>
      </c>
      <c r="G62" s="130"/>
    </row>
    <row r="63" spans="1:7" s="123" customFormat="1" ht="9.75" customHeight="1" collapsed="1">
      <c r="A63" s="125" t="s">
        <v>101</v>
      </c>
      <c r="B63" s="117">
        <v>29</v>
      </c>
      <c r="C63" s="117"/>
      <c r="D63" s="127">
        <v>24462</v>
      </c>
      <c r="E63" s="128"/>
      <c r="F63" s="129">
        <v>13701</v>
      </c>
      <c r="G63" s="130"/>
    </row>
    <row r="64" spans="1:7" s="123" customFormat="1" ht="9.75" customHeight="1">
      <c r="A64" s="167" t="s">
        <v>114</v>
      </c>
      <c r="B64" s="117">
        <v>31</v>
      </c>
      <c r="C64" s="117"/>
      <c r="D64" s="127">
        <v>3734</v>
      </c>
      <c r="E64" s="128"/>
      <c r="F64" s="129">
        <v>3717</v>
      </c>
      <c r="G64" s="130"/>
    </row>
    <row r="65" spans="1:7" s="123" customFormat="1" ht="9.75" customHeight="1">
      <c r="A65" s="125" t="s">
        <v>115</v>
      </c>
      <c r="B65" s="117">
        <v>28</v>
      </c>
      <c r="C65" s="117"/>
      <c r="D65" s="127">
        <v>5338</v>
      </c>
      <c r="E65" s="128"/>
      <c r="F65" s="129">
        <v>0</v>
      </c>
      <c r="G65" s="130"/>
    </row>
    <row r="66" spans="1:7" s="123" customFormat="1" ht="9.75" customHeight="1">
      <c r="A66" s="140" t="s">
        <v>116</v>
      </c>
      <c r="B66" s="141"/>
      <c r="C66" s="141"/>
      <c r="D66" s="142">
        <f>SUM(D56:D65)</f>
        <v>123941</v>
      </c>
      <c r="E66" s="143"/>
      <c r="F66" s="146">
        <f>SUM(F56:F65)</f>
        <v>78748</v>
      </c>
      <c r="G66" s="145"/>
    </row>
    <row r="67" spans="1:7" s="123" customFormat="1" ht="9.75" customHeight="1">
      <c r="A67" s="116" t="s">
        <v>117</v>
      </c>
      <c r="B67" s="117"/>
      <c r="C67" s="117"/>
      <c r="D67" s="168">
        <f>+D44+D54+D66</f>
        <v>462608</v>
      </c>
      <c r="E67" s="128"/>
      <c r="F67" s="169">
        <f>+F44+F54+F66</f>
        <v>409132</v>
      </c>
      <c r="G67" s="130"/>
    </row>
    <row r="68" spans="1:7" ht="11.85" customHeight="1">
      <c r="A68" s="170"/>
      <c r="C68" s="55"/>
      <c r="D68" s="55"/>
      <c r="E68" s="55"/>
      <c r="F68" s="55"/>
      <c r="G68" s="55"/>
    </row>
    <row r="69" spans="1:7" ht="11.85" customHeight="1">
      <c r="A69" s="73" t="s">
        <v>163</v>
      </c>
      <c r="C69" s="55"/>
      <c r="D69" s="55"/>
      <c r="E69" s="55"/>
      <c r="F69" s="55"/>
      <c r="G69" s="55"/>
    </row>
    <row r="70" spans="1:7" ht="11.85" customHeight="1">
      <c r="A70" s="73" t="s">
        <v>164</v>
      </c>
      <c r="C70" s="55"/>
      <c r="D70" s="55"/>
      <c r="E70" s="55"/>
      <c r="F70" s="55"/>
      <c r="G70" s="55"/>
    </row>
    <row r="71" spans="1:7" ht="11.85" customHeight="1">
      <c r="A71" s="73" t="s">
        <v>165</v>
      </c>
      <c r="C71" s="55"/>
      <c r="D71" s="55"/>
      <c r="E71" s="55"/>
      <c r="F71" s="55"/>
      <c r="G71" s="55"/>
    </row>
    <row r="72" spans="1:7" ht="11.85" customHeight="1">
      <c r="C72" s="55"/>
      <c r="D72" s="55"/>
      <c r="E72" s="55"/>
      <c r="F72" s="55"/>
      <c r="G72" s="55"/>
    </row>
    <row r="73" spans="1:7" ht="15.75">
      <c r="A73" s="219" t="s">
        <v>21</v>
      </c>
      <c r="C73" s="55"/>
      <c r="D73" s="55"/>
      <c r="E73" s="55"/>
      <c r="F73" s="55"/>
      <c r="G73" s="55"/>
    </row>
    <row r="74" spans="1:7" ht="11.85" customHeight="1">
      <c r="A74" s="97"/>
      <c r="B74" s="106"/>
      <c r="C74" s="97"/>
      <c r="D74" s="55"/>
      <c r="E74" s="55"/>
      <c r="F74" s="55"/>
      <c r="G74" s="55"/>
    </row>
    <row r="75" spans="1:7" s="22" customFormat="1" ht="11.85" customHeight="1">
      <c r="A75" s="172" t="s">
        <v>118</v>
      </c>
      <c r="B75" s="172"/>
      <c r="C75" s="172"/>
      <c r="D75" s="173"/>
      <c r="E75" s="174"/>
      <c r="G75" s="175"/>
    </row>
    <row r="76" spans="1:7" s="22" customFormat="1" ht="11.85" customHeight="1">
      <c r="A76" s="176" t="s">
        <v>59</v>
      </c>
      <c r="B76" s="177"/>
      <c r="C76" s="177"/>
      <c r="D76" s="217" t="s">
        <v>161</v>
      </c>
      <c r="E76" s="57"/>
      <c r="F76" s="114" t="s">
        <v>162</v>
      </c>
      <c r="G76" s="179"/>
    </row>
    <row r="77" spans="1:7" s="5" customFormat="1" ht="11.25" customHeight="1">
      <c r="A77" s="73" t="s">
        <v>119</v>
      </c>
      <c r="B77" s="3"/>
      <c r="C77" s="3"/>
      <c r="D77" s="23">
        <f>D7+D24</f>
        <v>18792</v>
      </c>
      <c r="E77" s="23"/>
      <c r="F77" s="25">
        <f>F7+F24</f>
        <v>20137</v>
      </c>
      <c r="G77" s="180"/>
    </row>
    <row r="78" spans="1:7" s="5" customFormat="1" ht="11.25" customHeight="1">
      <c r="A78" s="73" t="s">
        <v>64</v>
      </c>
      <c r="B78" s="3"/>
      <c r="C78" s="3"/>
      <c r="D78" s="23">
        <f>D8</f>
        <v>238801</v>
      </c>
      <c r="E78" s="23"/>
      <c r="F78" s="25">
        <f>F8</f>
        <v>227257</v>
      </c>
      <c r="G78" s="180"/>
    </row>
    <row r="79" spans="1:7" s="5" customFormat="1" ht="11.25" customHeight="1">
      <c r="A79" s="73" t="s">
        <v>67</v>
      </c>
      <c r="B79" s="3"/>
      <c r="C79" s="3"/>
      <c r="D79" s="23">
        <f>D11</f>
        <v>5429</v>
      </c>
      <c r="E79" s="23"/>
      <c r="F79" s="25">
        <f>F11</f>
        <v>4985</v>
      </c>
      <c r="G79" s="180"/>
    </row>
    <row r="80" spans="1:7" s="5" customFormat="1" ht="11.25" customHeight="1">
      <c r="A80" s="73" t="s">
        <v>120</v>
      </c>
      <c r="B80" s="3"/>
      <c r="C80" s="3"/>
      <c r="D80" s="23">
        <f>D17+D30</f>
        <v>14144</v>
      </c>
      <c r="E80" s="23"/>
      <c r="F80" s="25">
        <f>F17+F30</f>
        <v>13332</v>
      </c>
      <c r="G80" s="180"/>
    </row>
    <row r="81" spans="1:7" s="5" customFormat="1" ht="11.25" customHeight="1">
      <c r="A81" s="73" t="s">
        <v>121</v>
      </c>
      <c r="B81" s="3"/>
      <c r="C81" s="3"/>
      <c r="D81" s="23">
        <v>3657</v>
      </c>
      <c r="E81" s="23"/>
      <c r="F81" s="25">
        <v>2910</v>
      </c>
      <c r="G81" s="180"/>
    </row>
    <row r="82" spans="1:7" s="5" customFormat="1" ht="11.25" customHeight="1">
      <c r="A82" s="73" t="s">
        <v>74</v>
      </c>
      <c r="B82" s="3"/>
      <c r="C82" s="3"/>
      <c r="D82" s="23">
        <f>D18+D26</f>
        <v>214</v>
      </c>
      <c r="E82" s="23"/>
      <c r="F82" s="25">
        <f>F18+F26</f>
        <v>237</v>
      </c>
      <c r="G82" s="180"/>
    </row>
    <row r="83" spans="1:7" s="5" customFormat="1" ht="11.25" customHeight="1">
      <c r="A83" s="73" t="s">
        <v>78</v>
      </c>
      <c r="B83" s="3"/>
      <c r="C83" s="3"/>
      <c r="D83" s="23">
        <f>D22</f>
        <v>13647</v>
      </c>
      <c r="E83" s="23"/>
      <c r="F83" s="25">
        <f>F22</f>
        <v>15687</v>
      </c>
      <c r="G83" s="180"/>
    </row>
    <row r="84" spans="1:7" s="5" customFormat="1" ht="11.25" customHeight="1">
      <c r="A84" s="73" t="s">
        <v>81</v>
      </c>
      <c r="B84" s="3"/>
      <c r="C84" s="3"/>
      <c r="D84" s="23">
        <f>D25</f>
        <v>26003</v>
      </c>
      <c r="E84" s="23"/>
      <c r="F84" s="25">
        <f>F25</f>
        <v>23437</v>
      </c>
      <c r="G84" s="180"/>
    </row>
    <row r="85" spans="1:7" s="5" customFormat="1" ht="11.25" customHeight="1">
      <c r="A85" s="73" t="s">
        <v>83</v>
      </c>
      <c r="B85" s="3"/>
      <c r="C85" s="3"/>
      <c r="D85" s="23">
        <f>D29</f>
        <v>8427</v>
      </c>
      <c r="E85" s="23"/>
      <c r="F85" s="25">
        <f>F29</f>
        <v>7010</v>
      </c>
      <c r="G85" s="180"/>
    </row>
    <row r="86" spans="1:7" s="5" customFormat="1" ht="11.25" customHeight="1">
      <c r="A86" s="73" t="s">
        <v>122</v>
      </c>
      <c r="B86" s="3"/>
      <c r="C86" s="3"/>
      <c r="D86" s="23">
        <v>5596</v>
      </c>
      <c r="E86" s="23"/>
      <c r="F86" s="25">
        <v>6978</v>
      </c>
      <c r="G86" s="180"/>
    </row>
    <row r="87" spans="1:7" s="5" customFormat="1" ht="11.25" customHeight="1">
      <c r="A87" s="73" t="s">
        <v>123</v>
      </c>
      <c r="B87" s="3"/>
      <c r="C87" s="3"/>
      <c r="D87" s="23">
        <v>624</v>
      </c>
      <c r="E87" s="23"/>
      <c r="F87" s="25">
        <v>1566</v>
      </c>
      <c r="G87" s="180"/>
    </row>
    <row r="88" spans="1:7" s="22" customFormat="1" ht="11.25" customHeight="1">
      <c r="A88" s="182" t="s">
        <v>124</v>
      </c>
      <c r="B88" s="183"/>
      <c r="C88" s="183"/>
      <c r="D88" s="31">
        <f>D77+D78+D79+D80+D81+D82+D83+D84+D85+D86+D87</f>
        <v>335334</v>
      </c>
      <c r="E88" s="31"/>
      <c r="F88" s="184">
        <f>F77+F78+F79+F80+F81+F82+F83+F84+F85+F86+F87</f>
        <v>323536</v>
      </c>
      <c r="G88" s="185"/>
    </row>
    <row r="89" spans="1:7" s="5" customFormat="1" ht="11.25" customHeight="1">
      <c r="A89" s="73" t="s">
        <v>125</v>
      </c>
      <c r="B89" s="3"/>
      <c r="C89" s="3"/>
      <c r="D89" s="23">
        <f>-D51-D61</f>
        <v>-15969</v>
      </c>
      <c r="E89" s="23"/>
      <c r="F89" s="25">
        <f>-F51-F61</f>
        <v>-16286</v>
      </c>
      <c r="G89" s="180"/>
    </row>
    <row r="90" spans="1:7" s="5" customFormat="1" ht="11.25" customHeight="1">
      <c r="A90" s="73" t="s">
        <v>107</v>
      </c>
      <c r="B90" s="3"/>
      <c r="C90" s="3"/>
      <c r="D90" s="23">
        <f>-D53</f>
        <v>-2305</v>
      </c>
      <c r="E90" s="23"/>
      <c r="F90" s="25">
        <f>-F53</f>
        <v>-2371</v>
      </c>
      <c r="G90" s="180"/>
    </row>
    <row r="91" spans="1:7" s="5" customFormat="1" ht="11.25" customHeight="1">
      <c r="A91" s="73" t="s">
        <v>106</v>
      </c>
      <c r="B91" s="3"/>
      <c r="C91" s="3"/>
      <c r="D91" s="23">
        <f>-D52-D57</f>
        <v>-7935</v>
      </c>
      <c r="E91" s="23"/>
      <c r="F91" s="25">
        <f>-F52-F57</f>
        <v>-7533</v>
      </c>
      <c r="G91" s="180"/>
    </row>
    <row r="92" spans="1:7" s="5" customFormat="1" ht="11.25" customHeight="1">
      <c r="A92" s="73" t="s">
        <v>126</v>
      </c>
      <c r="B92" s="3"/>
      <c r="C92" s="3"/>
      <c r="D92" s="23">
        <f>-D56</f>
        <v>-29482</v>
      </c>
      <c r="E92" s="23"/>
      <c r="F92" s="25">
        <f>-F56</f>
        <v>-23872</v>
      </c>
      <c r="G92" s="180"/>
    </row>
    <row r="93" spans="1:7" s="5" customFormat="1" ht="11.25" customHeight="1">
      <c r="A93" s="73" t="s">
        <v>127</v>
      </c>
      <c r="B93" s="3"/>
      <c r="C93" s="3"/>
      <c r="D93" s="23">
        <f>-D60</f>
        <v>-16485</v>
      </c>
      <c r="E93" s="23"/>
      <c r="F93" s="25">
        <f>-F60</f>
        <v>-13161</v>
      </c>
      <c r="G93" s="180"/>
    </row>
    <row r="94" spans="1:7" s="5" customFormat="1" ht="11.25" hidden="1" customHeight="1" outlineLevel="1">
      <c r="A94" s="73" t="s">
        <v>123</v>
      </c>
      <c r="B94" s="3"/>
      <c r="C94" s="3"/>
      <c r="D94" s="23">
        <v>0</v>
      </c>
      <c r="E94" s="23"/>
      <c r="F94" s="25">
        <v>0</v>
      </c>
      <c r="G94" s="180"/>
    </row>
    <row r="95" spans="1:7" s="5" customFormat="1" ht="11.25" customHeight="1" collapsed="1">
      <c r="A95" s="186" t="s">
        <v>128</v>
      </c>
      <c r="B95" s="187"/>
      <c r="C95" s="187"/>
      <c r="D95" s="31">
        <f>D89+D90+D91+D92+D93+D94</f>
        <v>-72176</v>
      </c>
      <c r="E95" s="31"/>
      <c r="F95" s="184">
        <f>F89+F90+F91+F92+F93+F94</f>
        <v>-63223</v>
      </c>
      <c r="G95" s="189"/>
    </row>
    <row r="96" spans="1:7" s="5" customFormat="1" ht="11.25" customHeight="1">
      <c r="A96" s="73" t="s">
        <v>129</v>
      </c>
      <c r="B96" s="3"/>
      <c r="C96" s="3"/>
      <c r="D96" s="23">
        <v>-11589</v>
      </c>
      <c r="E96" s="23"/>
      <c r="F96" s="25">
        <v>-11316</v>
      </c>
      <c r="G96" s="180"/>
    </row>
    <row r="97" spans="1:7" s="22" customFormat="1" ht="11.25" customHeight="1">
      <c r="A97" s="186" t="s">
        <v>130</v>
      </c>
      <c r="B97" s="187"/>
      <c r="C97" s="187"/>
      <c r="D97" s="31">
        <f>D88+D95+D96</f>
        <v>251569</v>
      </c>
      <c r="E97" s="31"/>
      <c r="F97" s="184">
        <f>F88+F95+F96</f>
        <v>248997</v>
      </c>
      <c r="G97" s="189"/>
    </row>
    <row r="98" spans="1:7" s="22" customFormat="1" ht="11.25" customHeight="1">
      <c r="A98" s="192" t="s">
        <v>131</v>
      </c>
      <c r="B98" s="172"/>
      <c r="C98" s="172"/>
      <c r="D98" s="83">
        <v>250283</v>
      </c>
      <c r="E98" s="23"/>
      <c r="F98" s="193">
        <v>240778</v>
      </c>
      <c r="G98" s="188"/>
    </row>
    <row r="99" spans="1:7" s="22" customFormat="1" ht="11.25" customHeight="1">
      <c r="A99" s="192"/>
      <c r="B99" s="172"/>
      <c r="C99" s="172"/>
      <c r="D99" s="83"/>
      <c r="E99" s="23"/>
      <c r="F99" s="193"/>
      <c r="G99" s="188"/>
    </row>
    <row r="100" spans="1:7" s="22" customFormat="1" ht="11.25" customHeight="1">
      <c r="A100" s="73" t="s">
        <v>168</v>
      </c>
      <c r="B100" s="172"/>
      <c r="C100" s="172"/>
      <c r="D100" s="83"/>
      <c r="E100" s="23"/>
      <c r="F100" s="193"/>
      <c r="G100" s="188"/>
    </row>
    <row r="101" spans="1:7" s="22" customFormat="1" ht="11.25" customHeight="1">
      <c r="A101" s="73" t="s">
        <v>166</v>
      </c>
      <c r="B101" s="172"/>
      <c r="C101" s="172"/>
      <c r="D101" s="83"/>
      <c r="E101" s="23"/>
      <c r="F101" s="193"/>
      <c r="G101" s="188"/>
    </row>
    <row r="102" spans="1:7" s="22" customFormat="1" ht="11.25" customHeight="1">
      <c r="A102" s="73" t="s">
        <v>167</v>
      </c>
      <c r="B102" s="172"/>
      <c r="C102" s="172"/>
      <c r="D102" s="83"/>
      <c r="E102" s="23"/>
      <c r="F102" s="193"/>
      <c r="G102" s="188"/>
    </row>
    <row r="103" spans="1:7" s="5" customFormat="1" ht="11.85" customHeight="1">
      <c r="A103" s="3"/>
      <c r="B103" s="3"/>
      <c r="C103" s="3"/>
      <c r="D103" s="11"/>
      <c r="E103" s="4"/>
      <c r="F103" s="194"/>
      <c r="G103" s="195"/>
    </row>
    <row r="104" spans="1:7" s="5" customFormat="1" ht="11.85" customHeight="1">
      <c r="A104" s="172" t="s">
        <v>132</v>
      </c>
      <c r="B104" s="3"/>
      <c r="C104" s="3"/>
      <c r="D104" s="11"/>
      <c r="E104" s="4"/>
      <c r="F104" s="194"/>
      <c r="G104" s="195"/>
    </row>
    <row r="105" spans="1:7" s="22" customFormat="1" ht="11.25" customHeight="1">
      <c r="A105" s="176" t="s">
        <v>59</v>
      </c>
      <c r="B105" s="177"/>
      <c r="C105" s="177"/>
      <c r="D105" s="18">
        <v>2018</v>
      </c>
      <c r="E105" s="196"/>
      <c r="F105" s="178">
        <v>2017</v>
      </c>
      <c r="G105" s="179"/>
    </row>
    <row r="106" spans="1:7" s="5" customFormat="1" ht="11.25" customHeight="1">
      <c r="A106" s="197" t="s">
        <v>133</v>
      </c>
      <c r="B106" s="3"/>
      <c r="C106" s="3"/>
      <c r="D106" s="23">
        <f>+D32+D31</f>
        <v>40071</v>
      </c>
      <c r="E106" s="198"/>
      <c r="F106" s="25">
        <f>+F32+F31</f>
        <v>26897</v>
      </c>
      <c r="G106" s="195"/>
    </row>
    <row r="107" spans="1:7" s="5" customFormat="1" hidden="1">
      <c r="A107" s="3" t="s">
        <v>134</v>
      </c>
      <c r="B107" s="3"/>
      <c r="C107" s="3"/>
      <c r="D107" s="23">
        <v>0</v>
      </c>
      <c r="E107" s="181"/>
      <c r="F107" s="25">
        <v>0</v>
      </c>
      <c r="G107" s="180"/>
    </row>
    <row r="108" spans="1:7" s="5" customFormat="1" ht="11.25" customHeight="1">
      <c r="A108" s="3" t="s">
        <v>135</v>
      </c>
      <c r="B108" s="3"/>
      <c r="C108" s="3"/>
      <c r="D108" s="23">
        <v>20510</v>
      </c>
      <c r="E108" s="181"/>
      <c r="F108" s="25">
        <v>19688</v>
      </c>
      <c r="G108" s="180"/>
    </row>
    <row r="109" spans="1:7" s="5" customFormat="1" ht="11.25" customHeight="1">
      <c r="A109" s="3"/>
      <c r="B109" s="3"/>
      <c r="C109" s="3"/>
      <c r="D109" s="11"/>
      <c r="E109" s="4"/>
      <c r="F109" s="194"/>
      <c r="G109" s="195"/>
    </row>
    <row r="110" spans="1:7" s="5" customFormat="1" ht="11.25" customHeight="1">
      <c r="A110" s="3"/>
      <c r="B110" s="3"/>
      <c r="C110" s="3"/>
      <c r="D110" s="11"/>
      <c r="E110" s="4"/>
      <c r="F110" s="194"/>
      <c r="G110" s="195"/>
    </row>
    <row r="111" spans="1:7" s="5" customFormat="1" ht="11.25" customHeight="1">
      <c r="A111" s="172" t="s">
        <v>136</v>
      </c>
      <c r="B111" s="3"/>
      <c r="C111" s="3"/>
      <c r="D111" s="3"/>
      <c r="E111" s="4"/>
      <c r="F111" s="199"/>
      <c r="G111" s="195"/>
    </row>
    <row r="112" spans="1:7" s="22" customFormat="1" ht="11.25" customHeight="1">
      <c r="A112" s="176" t="s">
        <v>59</v>
      </c>
      <c r="B112" s="177"/>
      <c r="C112" s="177"/>
      <c r="D112" s="18">
        <v>2018</v>
      </c>
      <c r="E112" s="196"/>
      <c r="F112" s="178">
        <v>2017</v>
      </c>
      <c r="G112" s="179"/>
    </row>
    <row r="113" spans="1:7" s="5" customFormat="1" ht="11.25" customHeight="1">
      <c r="A113" s="3" t="s">
        <v>137</v>
      </c>
      <c r="B113" s="3"/>
      <c r="C113" s="3"/>
      <c r="D113" s="23">
        <v>-19832</v>
      </c>
      <c r="E113" s="181"/>
      <c r="F113" s="25">
        <v>-19118</v>
      </c>
      <c r="G113" s="180"/>
    </row>
    <row r="114" spans="1:7" s="5" customFormat="1" ht="11.25" customHeight="1">
      <c r="A114" s="197" t="s">
        <v>138</v>
      </c>
      <c r="B114" s="3"/>
      <c r="C114" s="3"/>
      <c r="D114" s="23">
        <v>-50303</v>
      </c>
      <c r="E114" s="181"/>
      <c r="F114" s="25">
        <v>-52113</v>
      </c>
      <c r="G114" s="180"/>
    </row>
    <row r="115" spans="1:7" s="5" customFormat="1" ht="11.25" customHeight="1">
      <c r="A115" s="3" t="s">
        <v>139</v>
      </c>
      <c r="B115" s="3"/>
      <c r="C115" s="3"/>
      <c r="D115" s="23">
        <v>-51</v>
      </c>
      <c r="E115" s="181"/>
      <c r="F115" s="25">
        <v>-161</v>
      </c>
      <c r="G115" s="180"/>
    </row>
    <row r="116" spans="1:7" s="5" customFormat="1" ht="11.25" customHeight="1">
      <c r="A116" s="3" t="s">
        <v>140</v>
      </c>
      <c r="B116" s="3"/>
      <c r="C116" s="3"/>
      <c r="D116" s="23">
        <v>-504</v>
      </c>
      <c r="E116" s="24"/>
      <c r="F116" s="25">
        <v>-462</v>
      </c>
      <c r="G116" s="200"/>
    </row>
    <row r="117" spans="1:7" s="5" customFormat="1" ht="11.25" customHeight="1">
      <c r="A117" s="197" t="s">
        <v>141</v>
      </c>
      <c r="B117" s="3"/>
      <c r="C117" s="3"/>
      <c r="D117" s="23">
        <v>-10406</v>
      </c>
      <c r="E117" s="181"/>
      <c r="F117" s="25">
        <v>-10369</v>
      </c>
      <c r="G117" s="180"/>
    </row>
    <row r="118" spans="1:7" s="5" customFormat="1" ht="11.25" customHeight="1">
      <c r="A118" s="176" t="s">
        <v>142</v>
      </c>
      <c r="B118" s="176"/>
      <c r="C118" s="176"/>
      <c r="D118" s="201">
        <v>-7179</v>
      </c>
      <c r="E118" s="181"/>
      <c r="F118" s="28">
        <v>-4931</v>
      </c>
      <c r="G118" s="180"/>
    </row>
    <row r="119" spans="1:7" s="5" customFormat="1" ht="11.25" customHeight="1">
      <c r="A119" s="172" t="s">
        <v>143</v>
      </c>
      <c r="B119" s="3"/>
      <c r="C119" s="3"/>
      <c r="D119" s="31">
        <f>SUM(D113:D118)</f>
        <v>-88275</v>
      </c>
      <c r="E119" s="191"/>
      <c r="F119" s="184">
        <f>SUM(F113:F118)</f>
        <v>-87154</v>
      </c>
      <c r="G119" s="189"/>
    </row>
    <row r="120" spans="1:7" s="5" customFormat="1" ht="11.25" customHeight="1">
      <c r="A120" s="3" t="s">
        <v>86</v>
      </c>
      <c r="B120" s="3"/>
      <c r="C120" s="3"/>
      <c r="D120" s="23">
        <f>+D32</f>
        <v>17094</v>
      </c>
      <c r="E120" s="181"/>
      <c r="F120" s="25">
        <f>+F32</f>
        <v>8805</v>
      </c>
      <c r="G120" s="180"/>
    </row>
    <row r="121" spans="1:7" s="5" customFormat="1" ht="11.25" customHeight="1">
      <c r="A121" s="3" t="s">
        <v>85</v>
      </c>
      <c r="B121" s="3"/>
      <c r="C121" s="3"/>
      <c r="D121" s="23">
        <f>+D31</f>
        <v>22977</v>
      </c>
      <c r="E121" s="181"/>
      <c r="F121" s="25">
        <f>+F31</f>
        <v>18092</v>
      </c>
      <c r="G121" s="180"/>
    </row>
    <row r="122" spans="1:7" s="5" customFormat="1" hidden="1" outlineLevel="1">
      <c r="A122" s="3" t="s">
        <v>144</v>
      </c>
      <c r="B122" s="3"/>
      <c r="C122" s="3"/>
      <c r="D122" s="202">
        <f>+D107</f>
        <v>0</v>
      </c>
      <c r="E122" s="181"/>
      <c r="F122" s="203">
        <f>+F107</f>
        <v>0</v>
      </c>
      <c r="G122" s="180"/>
    </row>
    <row r="123" spans="1:7" s="5" customFormat="1" ht="11.25" customHeight="1" collapsed="1">
      <c r="A123" s="176" t="s">
        <v>145</v>
      </c>
      <c r="B123" s="176"/>
      <c r="C123" s="176"/>
      <c r="D123" s="201">
        <v>476</v>
      </c>
      <c r="E123" s="181"/>
      <c r="F123" s="28">
        <v>997</v>
      </c>
      <c r="G123" s="180"/>
    </row>
    <row r="124" spans="1:7" s="5" customFormat="1" ht="11.25" customHeight="1">
      <c r="A124" s="172" t="s">
        <v>146</v>
      </c>
      <c r="B124" s="3"/>
      <c r="C124" s="3"/>
      <c r="D124" s="83">
        <f>SUM(D119:D123)</f>
        <v>-47728</v>
      </c>
      <c r="E124" s="191"/>
      <c r="F124" s="193">
        <f>SUM(F119:F123)</f>
        <v>-59260</v>
      </c>
      <c r="G124" s="189"/>
    </row>
    <row r="125" spans="1:7" s="5" customFormat="1" ht="11.25" customHeight="1">
      <c r="A125" s="3"/>
      <c r="B125" s="3"/>
      <c r="C125" s="3"/>
      <c r="D125" s="11"/>
      <c r="E125" s="4"/>
      <c r="F125" s="194"/>
      <c r="G125" s="195"/>
    </row>
    <row r="126" spans="1:7" s="5" customFormat="1" ht="11.25" customHeight="1">
      <c r="A126" s="73" t="s">
        <v>169</v>
      </c>
      <c r="B126" s="3"/>
      <c r="C126" s="3"/>
      <c r="D126" s="11"/>
      <c r="E126" s="4"/>
      <c r="F126" s="194"/>
      <c r="G126" s="195"/>
    </row>
    <row r="127" spans="1:7" s="5" customFormat="1" ht="21.75" customHeight="1">
      <c r="A127" s="204" t="s">
        <v>147</v>
      </c>
      <c r="B127" s="3"/>
      <c r="C127" s="3"/>
      <c r="D127" s="3"/>
      <c r="E127" s="4"/>
      <c r="F127" s="199"/>
      <c r="G127" s="195"/>
    </row>
    <row r="128" spans="1:7" s="22" customFormat="1" ht="11.85" customHeight="1">
      <c r="A128" s="176" t="s">
        <v>59</v>
      </c>
      <c r="B128" s="177"/>
      <c r="C128" s="177"/>
      <c r="D128" s="18">
        <v>2018</v>
      </c>
      <c r="E128" s="196"/>
      <c r="F128" s="178">
        <v>2017</v>
      </c>
      <c r="G128" s="179"/>
    </row>
    <row r="129" spans="1:7" s="5" customFormat="1" ht="11.25" customHeight="1">
      <c r="A129" s="3" t="s">
        <v>148</v>
      </c>
      <c r="B129" s="3"/>
      <c r="C129" s="3"/>
      <c r="D129" s="23">
        <f>+D119</f>
        <v>-88275</v>
      </c>
      <c r="E129" s="24"/>
      <c r="F129" s="25">
        <f>+F119</f>
        <v>-87154</v>
      </c>
      <c r="G129" s="200"/>
    </row>
    <row r="130" spans="1:7" s="5" customFormat="1" ht="11.25" customHeight="1">
      <c r="A130" s="3" t="s">
        <v>149</v>
      </c>
      <c r="B130" s="3"/>
      <c r="C130" s="3"/>
      <c r="D130" s="23">
        <f>-D113/2</f>
        <v>9916</v>
      </c>
      <c r="E130" s="24"/>
      <c r="F130" s="25">
        <f>-F113/2</f>
        <v>9559</v>
      </c>
      <c r="G130" s="200"/>
    </row>
    <row r="131" spans="1:7" s="5" customFormat="1" ht="11.25" customHeight="1">
      <c r="A131" s="3" t="s">
        <v>150</v>
      </c>
      <c r="B131" s="3"/>
      <c r="C131" s="3"/>
      <c r="D131" s="23">
        <f>-D48</f>
        <v>-39686</v>
      </c>
      <c r="E131" s="24"/>
      <c r="F131" s="25">
        <f>-F48</f>
        <v>-41962</v>
      </c>
      <c r="G131" s="200"/>
    </row>
    <row r="132" spans="1:7" s="5" customFormat="1" ht="11.25" customHeight="1">
      <c r="A132" s="197" t="s">
        <v>151</v>
      </c>
      <c r="B132" s="3"/>
      <c r="C132" s="3"/>
      <c r="D132" s="23">
        <v>-7656</v>
      </c>
      <c r="E132" s="24"/>
      <c r="F132" s="25">
        <v>-6507</v>
      </c>
      <c r="G132" s="200"/>
    </row>
    <row r="133" spans="1:7" s="5" customFormat="1" ht="11.25" customHeight="1">
      <c r="A133" s="3" t="s">
        <v>152</v>
      </c>
      <c r="B133" s="3"/>
      <c r="C133" s="3"/>
      <c r="D133" s="23">
        <v>-31920</v>
      </c>
      <c r="E133" s="24"/>
      <c r="F133" s="25">
        <v>-30716</v>
      </c>
      <c r="G133" s="200"/>
    </row>
    <row r="134" spans="1:7" s="5" customFormat="1" ht="11.25" hidden="1" customHeight="1">
      <c r="A134" s="197" t="s">
        <v>153</v>
      </c>
      <c r="B134" s="3"/>
      <c r="C134" s="3"/>
      <c r="D134" s="23">
        <v>0</v>
      </c>
      <c r="E134" s="181"/>
      <c r="F134" s="25">
        <v>0</v>
      </c>
      <c r="G134" s="180"/>
    </row>
    <row r="135" spans="1:7" s="5" customFormat="1" ht="11.25" customHeight="1">
      <c r="A135" s="3" t="s">
        <v>154</v>
      </c>
      <c r="B135" s="3"/>
      <c r="C135" s="3"/>
      <c r="D135" s="23">
        <v>3370</v>
      </c>
      <c r="E135" s="24"/>
      <c r="F135" s="25">
        <v>3312</v>
      </c>
      <c r="G135" s="200"/>
    </row>
    <row r="136" spans="1:7" s="5" customFormat="1" ht="11.25" customHeight="1">
      <c r="A136" s="197" t="s">
        <v>155</v>
      </c>
      <c r="B136" s="3"/>
      <c r="C136" s="3"/>
      <c r="D136" s="23">
        <v>9195</v>
      </c>
      <c r="E136" s="181"/>
      <c r="F136" s="25">
        <v>9189</v>
      </c>
      <c r="G136" s="180"/>
    </row>
    <row r="137" spans="1:7" s="5" customFormat="1" ht="11.25" customHeight="1">
      <c r="A137" s="176" t="s">
        <v>156</v>
      </c>
      <c r="B137" s="206"/>
      <c r="C137" s="3"/>
      <c r="D137" s="23">
        <v>-1743</v>
      </c>
      <c r="E137" s="181"/>
      <c r="F137" s="25">
        <v>0</v>
      </c>
      <c r="G137" s="180"/>
    </row>
    <row r="138" spans="1:7" s="5" customFormat="1" ht="11.25" customHeight="1">
      <c r="A138" s="187" t="s">
        <v>157</v>
      </c>
      <c r="B138" s="187"/>
      <c r="C138" s="190"/>
      <c r="D138" s="31">
        <f>SUM(D129:D137)</f>
        <v>-146799</v>
      </c>
      <c r="E138" s="191"/>
      <c r="F138" s="184">
        <f>SUM(F129:F137)</f>
        <v>-144279</v>
      </c>
      <c r="G138" s="189"/>
    </row>
    <row r="139" spans="1:7" s="5" customFormat="1" ht="11.25" customHeight="1">
      <c r="A139" s="197" t="s">
        <v>158</v>
      </c>
      <c r="B139" s="3"/>
      <c r="C139" s="3"/>
      <c r="D139" s="23">
        <f>+D32+D31</f>
        <v>40071</v>
      </c>
      <c r="E139" s="181"/>
      <c r="F139" s="25">
        <f>+F32+F31</f>
        <v>26897</v>
      </c>
      <c r="G139" s="180"/>
    </row>
    <row r="140" spans="1:7" s="5" customFormat="1" hidden="1">
      <c r="A140" s="3" t="s">
        <v>144</v>
      </c>
      <c r="B140" s="3"/>
      <c r="C140" s="3"/>
      <c r="D140" s="202">
        <f>+D122</f>
        <v>0</v>
      </c>
      <c r="E140" s="181"/>
      <c r="F140" s="203">
        <f>+F122</f>
        <v>0</v>
      </c>
      <c r="G140" s="180"/>
    </row>
    <row r="141" spans="1:7" s="5" customFormat="1" ht="11.25" customHeight="1">
      <c r="A141" s="3" t="s">
        <v>122</v>
      </c>
      <c r="B141" s="176"/>
      <c r="C141" s="3"/>
      <c r="D141" s="23">
        <v>-5596</v>
      </c>
      <c r="E141" s="181"/>
      <c r="F141" s="25">
        <v>-6978</v>
      </c>
      <c r="G141" s="180" t="s">
        <v>63</v>
      </c>
    </row>
    <row r="142" spans="1:7" s="5" customFormat="1" ht="11.25" customHeight="1">
      <c r="A142" s="207" t="s">
        <v>159</v>
      </c>
      <c r="B142" s="176"/>
      <c r="C142" s="190"/>
      <c r="D142" s="31">
        <f>SUM(D139:D141)</f>
        <v>34475</v>
      </c>
      <c r="E142" s="208"/>
      <c r="F142" s="184">
        <f>SUM(F139:F141)</f>
        <v>19919</v>
      </c>
      <c r="G142" s="189"/>
    </row>
    <row r="143" spans="1:7" s="5" customFormat="1" ht="11.25" customHeight="1">
      <c r="A143" s="172" t="s">
        <v>160</v>
      </c>
      <c r="B143" s="3"/>
      <c r="C143" s="190"/>
      <c r="D143" s="31">
        <f>+D138+D142</f>
        <v>-112324</v>
      </c>
      <c r="E143" s="209"/>
      <c r="F143" s="184">
        <f>+F138+F142</f>
        <v>-124360</v>
      </c>
      <c r="G143" s="210"/>
    </row>
    <row r="144" spans="1:7" s="5" customFormat="1">
      <c r="A144" s="3"/>
      <c r="B144" s="3"/>
      <c r="C144" s="3"/>
      <c r="D144" s="3"/>
      <c r="E144" s="4"/>
      <c r="F144" s="199"/>
      <c r="G144" s="195"/>
    </row>
    <row r="145" spans="1:7" s="5" customFormat="1" ht="11.85" customHeight="1">
      <c r="A145" s="73" t="s">
        <v>170</v>
      </c>
      <c r="B145" s="3"/>
      <c r="C145" s="3"/>
      <c r="D145" s="3"/>
      <c r="E145" s="4"/>
      <c r="F145" s="199"/>
      <c r="G145" s="195"/>
    </row>
    <row r="146" spans="1:7" ht="11.85" customHeight="1">
      <c r="A146" s="73" t="s">
        <v>171</v>
      </c>
    </row>
    <row r="147" spans="1:7" ht="11.85" customHeight="1">
      <c r="A147" s="73" t="s">
        <v>172</v>
      </c>
    </row>
    <row r="148" spans="1:7" ht="11.85" customHeight="1">
      <c r="A148" s="73" t="s">
        <v>173</v>
      </c>
    </row>
    <row r="149" spans="1:7" ht="11.85" customHeight="1">
      <c r="A149" s="73" t="s">
        <v>174</v>
      </c>
    </row>
    <row r="150" spans="1:7" ht="11.85" customHeight="1">
      <c r="A150" s="73" t="s">
        <v>175</v>
      </c>
    </row>
    <row r="151" spans="1:7" ht="11.85" customHeight="1">
      <c r="A151" s="73" t="s">
        <v>176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3CC4-DDE7-41BB-82D9-CAAA95F5585B}">
  <sheetPr>
    <tabColor rgb="FF92D050"/>
  </sheetPr>
  <dimension ref="A1:G99"/>
  <sheetViews>
    <sheetView showGridLines="0" workbookViewId="0"/>
  </sheetViews>
  <sheetFormatPr defaultColWidth="11.42578125" defaultRowHeight="14.25" outlineLevelRow="1"/>
  <cols>
    <col min="1" max="1" width="54.85546875" style="55" customWidth="1"/>
    <col min="2" max="2" width="8.42578125" style="55" customWidth="1"/>
    <col min="3" max="3" width="0.85546875" style="55" customWidth="1"/>
    <col min="4" max="4" width="8.42578125" style="212" customWidth="1"/>
    <col min="5" max="5" width="1.28515625" style="213" customWidth="1"/>
    <col min="6" max="6" width="8.42578125" style="212" customWidth="1"/>
    <col min="7" max="7" width="1.7109375" style="213" customWidth="1"/>
    <col min="8" max="16384" width="11.42578125" style="55"/>
  </cols>
  <sheetData>
    <row r="1" spans="1:7" s="104" customFormat="1" ht="17.25" customHeight="1">
      <c r="A1" s="218" t="s">
        <v>177</v>
      </c>
      <c r="B1" s="101"/>
      <c r="C1" s="101"/>
      <c r="D1" s="91"/>
      <c r="E1" s="92"/>
      <c r="F1" s="91"/>
      <c r="G1" s="92"/>
    </row>
    <row r="2" spans="1:7" ht="26.25">
      <c r="A2" s="220"/>
    </row>
    <row r="3" spans="1:7" ht="11.85" customHeight="1">
      <c r="A3" s="221"/>
      <c r="B3" s="222"/>
      <c r="C3" s="222"/>
      <c r="D3" s="222"/>
      <c r="E3" s="223"/>
      <c r="F3" s="221"/>
      <c r="G3" s="223"/>
    </row>
    <row r="4" spans="1:7" s="22" customFormat="1" ht="12.75" customHeight="1">
      <c r="A4" s="224" t="s">
        <v>1</v>
      </c>
      <c r="B4" s="17" t="s">
        <v>2</v>
      </c>
      <c r="C4" s="17"/>
      <c r="D4" s="18">
        <v>2018</v>
      </c>
      <c r="E4" s="57"/>
      <c r="F4" s="20">
        <v>2017</v>
      </c>
      <c r="G4" s="58">
        <v>3</v>
      </c>
    </row>
    <row r="5" spans="1:7" s="5" customFormat="1" ht="11.85" customHeight="1">
      <c r="A5" s="60" t="s">
        <v>178</v>
      </c>
      <c r="B5" s="8"/>
      <c r="C5" s="8"/>
      <c r="D5" s="225"/>
      <c r="E5" s="226"/>
      <c r="F5" s="227"/>
      <c r="G5" s="26"/>
    </row>
    <row r="6" spans="1:7" s="5" customFormat="1" ht="11.85" customHeight="1">
      <c r="A6" s="47" t="s">
        <v>179</v>
      </c>
      <c r="B6" s="47"/>
      <c r="C6" s="47"/>
      <c r="D6" s="71">
        <v>34341</v>
      </c>
      <c r="E6" s="24"/>
      <c r="F6" s="68">
        <v>34399</v>
      </c>
      <c r="G6" s="26"/>
    </row>
    <row r="7" spans="1:7" s="5" customFormat="1" ht="11.85" customHeight="1">
      <c r="A7" s="47" t="s">
        <v>180</v>
      </c>
      <c r="B7" s="47"/>
      <c r="C7" s="47"/>
      <c r="D7" s="71">
        <v>-3698</v>
      </c>
      <c r="E7" s="24"/>
      <c r="F7" s="68">
        <v>-3218</v>
      </c>
      <c r="G7" s="228"/>
    </row>
    <row r="8" spans="1:7" s="5" customFormat="1" ht="11.85" customHeight="1">
      <c r="A8" s="47" t="s">
        <v>181</v>
      </c>
      <c r="B8" s="47"/>
      <c r="C8" s="47"/>
      <c r="D8" s="71">
        <v>-956</v>
      </c>
      <c r="E8" s="24"/>
      <c r="F8" s="68">
        <v>-639</v>
      </c>
      <c r="G8" s="26"/>
    </row>
    <row r="9" spans="1:7" s="5" customFormat="1" ht="11.85" customHeight="1">
      <c r="A9" s="47" t="s">
        <v>182</v>
      </c>
      <c r="B9" s="47"/>
      <c r="C9" s="47"/>
      <c r="D9" s="71">
        <v>343</v>
      </c>
      <c r="E9" s="24"/>
      <c r="F9" s="68">
        <v>289</v>
      </c>
      <c r="G9" s="26"/>
    </row>
    <row r="10" spans="1:7" s="5" customFormat="1" ht="11.85" customHeight="1">
      <c r="A10" s="47" t="s">
        <v>183</v>
      </c>
      <c r="B10" s="47"/>
      <c r="C10" s="47"/>
      <c r="D10" s="71">
        <v>-3046</v>
      </c>
      <c r="E10" s="24"/>
      <c r="F10" s="68">
        <v>-4896</v>
      </c>
      <c r="G10" s="26"/>
    </row>
    <row r="11" spans="1:7" s="5" customFormat="1" ht="11.85" customHeight="1">
      <c r="A11" s="47" t="s">
        <v>184</v>
      </c>
      <c r="B11" s="47">
        <v>37</v>
      </c>
      <c r="C11" s="47"/>
      <c r="D11" s="71">
        <v>-3709</v>
      </c>
      <c r="E11" s="70"/>
      <c r="F11" s="68">
        <v>708</v>
      </c>
      <c r="G11" s="26"/>
    </row>
    <row r="12" spans="1:7" s="5" customFormat="1" ht="11.85" customHeight="1">
      <c r="A12" s="182" t="s">
        <v>185</v>
      </c>
      <c r="B12" s="229"/>
      <c r="C12" s="229"/>
      <c r="D12" s="61">
        <f>SUM(D6:D11)</f>
        <v>23275</v>
      </c>
      <c r="E12" s="230"/>
      <c r="F12" s="63">
        <f>SUM(F6:F11)</f>
        <v>26643</v>
      </c>
      <c r="G12" s="40"/>
    </row>
    <row r="13" spans="1:7" s="5" customFormat="1" ht="5.25" customHeight="1">
      <c r="A13" s="47"/>
      <c r="B13" s="47"/>
      <c r="C13" s="47"/>
      <c r="D13" s="71"/>
      <c r="E13" s="70"/>
      <c r="F13" s="72"/>
      <c r="G13" s="26"/>
    </row>
    <row r="14" spans="1:7" s="5" customFormat="1" ht="11.85" customHeight="1">
      <c r="A14" s="47" t="s">
        <v>186</v>
      </c>
      <c r="B14" s="47"/>
      <c r="C14" s="47"/>
      <c r="D14" s="71">
        <v>1549</v>
      </c>
      <c r="E14" s="70"/>
      <c r="F14" s="68">
        <v>-481</v>
      </c>
      <c r="G14" s="26"/>
    </row>
    <row r="15" spans="1:7" s="5" customFormat="1" ht="11.85" customHeight="1">
      <c r="A15" s="47" t="s">
        <v>187</v>
      </c>
      <c r="B15" s="8"/>
      <c r="C15" s="8"/>
      <c r="D15" s="71">
        <v>-790</v>
      </c>
      <c r="E15" s="70"/>
      <c r="F15" s="68">
        <v>-3387</v>
      </c>
      <c r="G15" s="26"/>
    </row>
    <row r="16" spans="1:7" s="5" customFormat="1" ht="11.85" customHeight="1">
      <c r="A16" s="47" t="s">
        <v>188</v>
      </c>
      <c r="B16" s="8"/>
      <c r="C16" s="8"/>
      <c r="D16" s="71">
        <v>8128</v>
      </c>
      <c r="E16" s="62"/>
      <c r="F16" s="68">
        <v>-2250</v>
      </c>
      <c r="G16" s="26"/>
    </row>
    <row r="17" spans="1:7" s="5" customFormat="1" ht="11.85" customHeight="1">
      <c r="A17" s="47" t="s">
        <v>189</v>
      </c>
      <c r="B17" s="47"/>
      <c r="C17" s="47"/>
      <c r="D17" s="71">
        <v>8892</v>
      </c>
      <c r="E17" s="24"/>
      <c r="F17" s="68">
        <v>5203</v>
      </c>
      <c r="G17" s="228"/>
    </row>
    <row r="18" spans="1:7" s="5" customFormat="1" ht="11.85" customHeight="1">
      <c r="A18" s="231" t="s">
        <v>190</v>
      </c>
      <c r="B18" s="232"/>
      <c r="C18" s="229"/>
      <c r="D18" s="61">
        <f>SUM(D14:D17)</f>
        <v>17779</v>
      </c>
      <c r="E18" s="233"/>
      <c r="F18" s="63">
        <f>SUM(F14:F17)</f>
        <v>-915</v>
      </c>
      <c r="G18" s="234"/>
    </row>
    <row r="19" spans="1:7" s="5" customFormat="1" ht="11.85" customHeight="1">
      <c r="A19" s="60" t="s">
        <v>191</v>
      </c>
      <c r="B19" s="47"/>
      <c r="C19" s="229"/>
      <c r="D19" s="61">
        <f>+D12+D18</f>
        <v>41054</v>
      </c>
      <c r="E19" s="70"/>
      <c r="F19" s="63">
        <f>+F12+F18</f>
        <v>25728</v>
      </c>
      <c r="G19" s="26"/>
    </row>
    <row r="20" spans="1:7" s="5" customFormat="1" ht="5.25" customHeight="1">
      <c r="A20" s="47"/>
      <c r="B20" s="47"/>
      <c r="C20" s="47"/>
      <c r="D20" s="71"/>
      <c r="E20" s="70"/>
      <c r="F20" s="72"/>
      <c r="G20" s="26"/>
    </row>
    <row r="21" spans="1:7" s="5" customFormat="1" ht="11.85" customHeight="1">
      <c r="A21" s="60" t="s">
        <v>192</v>
      </c>
      <c r="B21" s="47"/>
      <c r="C21" s="47"/>
      <c r="D21" s="23"/>
      <c r="E21" s="24"/>
      <c r="F21" s="34"/>
      <c r="G21" s="235"/>
    </row>
    <row r="22" spans="1:7" s="5" customFormat="1" ht="11.85" customHeight="1">
      <c r="A22" s="47" t="s">
        <v>193</v>
      </c>
      <c r="B22" s="47"/>
      <c r="C22" s="47"/>
      <c r="D22" s="71">
        <v>-31</v>
      </c>
      <c r="E22" s="70"/>
      <c r="F22" s="236">
        <v>-1491</v>
      </c>
      <c r="G22" s="237"/>
    </row>
    <row r="23" spans="1:7" s="5" customFormat="1" ht="11.85" customHeight="1">
      <c r="A23" s="47" t="s">
        <v>194</v>
      </c>
      <c r="B23" s="47"/>
      <c r="C23" s="47"/>
      <c r="D23" s="71">
        <v>254</v>
      </c>
      <c r="E23" s="238"/>
      <c r="F23" s="68">
        <v>254</v>
      </c>
      <c r="G23" s="239"/>
    </row>
    <row r="24" spans="1:7" s="5" customFormat="1" ht="11.85" customHeight="1">
      <c r="A24" s="47" t="s">
        <v>195</v>
      </c>
      <c r="B24" s="47">
        <v>37</v>
      </c>
      <c r="C24" s="47"/>
      <c r="D24" s="71">
        <v>-22136</v>
      </c>
      <c r="E24" s="24"/>
      <c r="F24" s="68">
        <v>-20057</v>
      </c>
      <c r="G24" s="235"/>
    </row>
    <row r="25" spans="1:7" s="5" customFormat="1" ht="11.85" customHeight="1">
      <c r="A25" s="182" t="s">
        <v>196</v>
      </c>
      <c r="B25" s="229"/>
      <c r="C25" s="229"/>
      <c r="D25" s="61">
        <f>SUM(D22:D24)</f>
        <v>-21913</v>
      </c>
      <c r="E25" s="38"/>
      <c r="F25" s="63">
        <f>SUM(F22:F24)</f>
        <v>-21294</v>
      </c>
      <c r="G25" s="240"/>
    </row>
    <row r="26" spans="1:7" s="5" customFormat="1" ht="5.25" customHeight="1">
      <c r="A26" s="47"/>
      <c r="B26" s="47"/>
      <c r="C26" s="47"/>
      <c r="D26" s="71"/>
      <c r="E26" s="70"/>
      <c r="F26" s="72"/>
      <c r="G26" s="26"/>
    </row>
    <row r="27" spans="1:7" s="5" customFormat="1" ht="11.85" customHeight="1">
      <c r="A27" s="47" t="s">
        <v>197</v>
      </c>
      <c r="B27" s="47">
        <v>37</v>
      </c>
      <c r="C27" s="47"/>
      <c r="D27" s="71">
        <v>1569</v>
      </c>
      <c r="E27" s="70"/>
      <c r="F27" s="72">
        <v>2795</v>
      </c>
      <c r="G27" s="26"/>
    </row>
    <row r="28" spans="1:7" s="5" customFormat="1" ht="11.85" customHeight="1">
      <c r="A28" s="47" t="s">
        <v>198</v>
      </c>
      <c r="B28" s="47"/>
      <c r="C28" s="47"/>
      <c r="D28" s="71">
        <v>5</v>
      </c>
      <c r="E28" s="70"/>
      <c r="F28" s="72">
        <v>48</v>
      </c>
      <c r="G28" s="26"/>
    </row>
    <row r="29" spans="1:7" s="5" customFormat="1" ht="11.85" customHeight="1">
      <c r="A29" s="47" t="s">
        <v>199</v>
      </c>
      <c r="B29" s="47"/>
      <c r="C29" s="47"/>
      <c r="D29" s="201">
        <v>-43</v>
      </c>
      <c r="E29" s="238"/>
      <c r="F29" s="241">
        <v>-213</v>
      </c>
      <c r="G29" s="228"/>
    </row>
    <row r="30" spans="1:7" s="5" customFormat="1" ht="11.85" customHeight="1">
      <c r="A30" s="182" t="s">
        <v>200</v>
      </c>
      <c r="B30" s="229"/>
      <c r="C30" s="229"/>
      <c r="D30" s="86">
        <f>D25+D27+D28+D29</f>
        <v>-20382</v>
      </c>
      <c r="E30" s="209"/>
      <c r="F30" s="63">
        <f>F25+F27+F28+F29</f>
        <v>-18664</v>
      </c>
      <c r="G30" s="240"/>
    </row>
    <row r="31" spans="1:7" s="5" customFormat="1" ht="5.25" customHeight="1">
      <c r="A31" s="47"/>
      <c r="B31" s="47"/>
      <c r="C31" s="47"/>
      <c r="D31" s="71"/>
      <c r="E31" s="70"/>
      <c r="F31" s="72"/>
      <c r="G31" s="26"/>
    </row>
    <row r="32" spans="1:7" s="5" customFormat="1" ht="11.85" customHeight="1">
      <c r="A32" s="60" t="s">
        <v>201</v>
      </c>
      <c r="B32" s="47"/>
      <c r="C32" s="47"/>
      <c r="D32" s="86">
        <f>+D19+D30</f>
        <v>20672</v>
      </c>
      <c r="E32" s="238"/>
      <c r="F32" s="64">
        <f>+F19+F30</f>
        <v>7064</v>
      </c>
      <c r="G32" s="26"/>
    </row>
    <row r="33" spans="1:7" s="5" customFormat="1" ht="5.25" customHeight="1">
      <c r="A33" s="47"/>
      <c r="B33" s="47"/>
      <c r="C33" s="47"/>
      <c r="D33" s="71"/>
      <c r="E33" s="70"/>
      <c r="F33" s="72"/>
      <c r="G33" s="26"/>
    </row>
    <row r="34" spans="1:7" s="5" customFormat="1" ht="11.85" customHeight="1">
      <c r="A34" s="60" t="s">
        <v>202</v>
      </c>
      <c r="B34" s="47"/>
      <c r="C34" s="47"/>
      <c r="D34" s="71"/>
      <c r="E34" s="24"/>
      <c r="F34" s="72"/>
      <c r="G34" s="44"/>
    </row>
    <row r="35" spans="1:7" s="5" customFormat="1" ht="11.85" customHeight="1">
      <c r="A35" s="47" t="s">
        <v>203</v>
      </c>
      <c r="B35" s="47"/>
      <c r="C35" s="47"/>
      <c r="D35" s="71">
        <v>-4523</v>
      </c>
      <c r="E35" s="24"/>
      <c r="F35" s="68">
        <v>5646</v>
      </c>
      <c r="G35" s="44"/>
    </row>
    <row r="36" spans="1:7" s="5" customFormat="1" ht="11.25" customHeight="1">
      <c r="A36" s="205" t="s">
        <v>204</v>
      </c>
      <c r="B36" s="47"/>
      <c r="C36" s="47"/>
      <c r="D36" s="71">
        <v>562</v>
      </c>
      <c r="E36" s="24"/>
      <c r="F36" s="68">
        <v>1700</v>
      </c>
      <c r="G36" s="44"/>
    </row>
    <row r="37" spans="1:7" s="5" customFormat="1" ht="11.85" customHeight="1">
      <c r="A37" s="47" t="s">
        <v>205</v>
      </c>
      <c r="B37" s="47"/>
      <c r="C37" s="47"/>
      <c r="D37" s="71">
        <v>8720</v>
      </c>
      <c r="E37" s="24"/>
      <c r="F37" s="68">
        <v>6088</v>
      </c>
      <c r="G37" s="26"/>
    </row>
    <row r="38" spans="1:7" s="5" customFormat="1" ht="11.85" hidden="1" customHeight="1" outlineLevel="1">
      <c r="A38" s="47" t="s">
        <v>206</v>
      </c>
      <c r="B38" s="47"/>
      <c r="C38" s="47"/>
      <c r="D38" s="71">
        <v>0</v>
      </c>
      <c r="E38" s="24"/>
      <c r="F38" s="68">
        <v>0</v>
      </c>
      <c r="G38" s="44"/>
    </row>
    <row r="39" spans="1:7" s="5" customFormat="1" ht="11.85" customHeight="1" collapsed="1">
      <c r="A39" s="47" t="s">
        <v>207</v>
      </c>
      <c r="B39" s="47"/>
      <c r="C39" s="47"/>
      <c r="D39" s="71">
        <v>-9562</v>
      </c>
      <c r="E39" s="24"/>
      <c r="F39" s="68">
        <v>-13438</v>
      </c>
      <c r="G39" s="26"/>
    </row>
    <row r="40" spans="1:7" s="5" customFormat="1" ht="11.25" hidden="1" customHeight="1" outlineLevel="1">
      <c r="A40" s="205" t="s">
        <v>208</v>
      </c>
      <c r="B40" s="47"/>
      <c r="C40" s="47"/>
      <c r="D40" s="71">
        <v>0</v>
      </c>
      <c r="E40" s="24"/>
      <c r="F40" s="68">
        <v>0</v>
      </c>
      <c r="G40" s="26"/>
    </row>
    <row r="41" spans="1:7" s="5" customFormat="1" ht="11.25" customHeight="1" collapsed="1">
      <c r="A41" s="205" t="s">
        <v>209</v>
      </c>
      <c r="B41" s="47"/>
      <c r="C41" s="47"/>
      <c r="D41" s="71">
        <v>0</v>
      </c>
      <c r="E41" s="24"/>
      <c r="F41" s="236">
        <v>-17322</v>
      </c>
      <c r="G41" s="242"/>
    </row>
    <row r="42" spans="1:7" s="5" customFormat="1" ht="11.85" customHeight="1">
      <c r="A42" s="205" t="s">
        <v>210</v>
      </c>
      <c r="B42" s="47"/>
      <c r="C42" s="47"/>
      <c r="D42" s="71">
        <v>-122</v>
      </c>
      <c r="E42" s="24"/>
      <c r="F42" s="236">
        <v>105</v>
      </c>
      <c r="G42" s="242"/>
    </row>
    <row r="43" spans="1:7" s="5" customFormat="1" ht="11.85" hidden="1" customHeight="1" outlineLevel="1">
      <c r="A43" s="47" t="s">
        <v>211</v>
      </c>
      <c r="B43" s="47"/>
      <c r="C43" s="47"/>
      <c r="D43" s="71">
        <v>0</v>
      </c>
      <c r="E43" s="24"/>
      <c r="F43" s="236">
        <v>0</v>
      </c>
      <c r="G43" s="242"/>
    </row>
    <row r="44" spans="1:7" s="5" customFormat="1" ht="11.85" hidden="1" customHeight="1" outlineLevel="1">
      <c r="A44" s="47" t="s">
        <v>212</v>
      </c>
      <c r="B44" s="47"/>
      <c r="C44" s="47"/>
      <c r="D44" s="71">
        <v>0</v>
      </c>
      <c r="E44" s="24"/>
      <c r="F44" s="236">
        <v>0</v>
      </c>
      <c r="G44" s="242"/>
    </row>
    <row r="45" spans="1:7" s="5" customFormat="1" ht="11.85" customHeight="1" collapsed="1">
      <c r="A45" s="47" t="s">
        <v>213</v>
      </c>
      <c r="B45" s="47"/>
      <c r="C45" s="47"/>
      <c r="D45" s="71">
        <v>-3299</v>
      </c>
      <c r="E45" s="24"/>
      <c r="F45" s="68">
        <v>-865</v>
      </c>
      <c r="G45" s="242"/>
    </row>
    <row r="46" spans="1:7" s="5" customFormat="1" ht="11.85" customHeight="1">
      <c r="A46" s="47" t="s">
        <v>214</v>
      </c>
      <c r="B46" s="47"/>
      <c r="C46" s="47"/>
      <c r="D46" s="71">
        <v>-1260</v>
      </c>
      <c r="E46" s="24"/>
      <c r="F46" s="68">
        <v>-243</v>
      </c>
      <c r="G46" s="242"/>
    </row>
    <row r="47" spans="1:7" s="5" customFormat="1" ht="11.85" customHeight="1">
      <c r="A47" s="182" t="s">
        <v>215</v>
      </c>
      <c r="B47" s="229"/>
      <c r="C47" s="229"/>
      <c r="D47" s="61">
        <f>SUM(D35:D46)</f>
        <v>-9484</v>
      </c>
      <c r="E47" s="209"/>
      <c r="F47" s="63">
        <f>SUM(F35:F46)</f>
        <v>-18329</v>
      </c>
      <c r="G47" s="40"/>
    </row>
    <row r="48" spans="1:7" s="5" customFormat="1" ht="5.25" customHeight="1">
      <c r="A48" s="47"/>
      <c r="B48" s="47"/>
      <c r="C48" s="47"/>
      <c r="D48" s="71"/>
      <c r="E48" s="70"/>
      <c r="F48" s="72"/>
      <c r="G48" s="26"/>
    </row>
    <row r="49" spans="1:7" s="5" customFormat="1" ht="11.85" customHeight="1">
      <c r="A49" s="60" t="s">
        <v>216</v>
      </c>
      <c r="B49" s="47"/>
      <c r="C49" s="47"/>
      <c r="D49" s="86">
        <f>+D32+D47</f>
        <v>11188</v>
      </c>
      <c r="E49" s="238"/>
      <c r="F49" s="64">
        <f>+F32+F47</f>
        <v>-11265</v>
      </c>
      <c r="G49" s="26"/>
    </row>
    <row r="50" spans="1:7" s="5" customFormat="1" ht="5.25" customHeight="1">
      <c r="A50" s="47"/>
      <c r="B50" s="47"/>
      <c r="C50" s="47"/>
      <c r="D50" s="71"/>
      <c r="E50" s="70"/>
      <c r="F50" s="72"/>
      <c r="G50" s="26"/>
    </row>
    <row r="51" spans="1:7" s="5" customFormat="1" ht="11.85" customHeight="1">
      <c r="A51" s="60" t="s">
        <v>86</v>
      </c>
      <c r="B51" s="47"/>
      <c r="C51" s="47"/>
      <c r="D51" s="23"/>
      <c r="E51" s="24"/>
      <c r="F51" s="244"/>
      <c r="G51" s="26"/>
    </row>
    <row r="52" spans="1:7" s="5" customFormat="1" ht="11.25" customHeight="1">
      <c r="A52" s="47" t="s">
        <v>217</v>
      </c>
      <c r="B52" s="47"/>
      <c r="C52" s="47"/>
      <c r="D52" s="71">
        <v>8805</v>
      </c>
      <c r="E52" s="70"/>
      <c r="F52" s="68">
        <v>19995</v>
      </c>
      <c r="G52" s="26"/>
    </row>
    <row r="53" spans="1:7" s="5" customFormat="1" ht="11.25" customHeight="1">
      <c r="A53" s="47" t="s">
        <v>218</v>
      </c>
      <c r="B53" s="47"/>
      <c r="C53" s="47"/>
      <c r="D53" s="71">
        <v>-2992</v>
      </c>
      <c r="E53" s="70"/>
      <c r="F53" s="236">
        <v>0</v>
      </c>
      <c r="G53" s="26"/>
    </row>
    <row r="54" spans="1:7" s="5" customFormat="1" ht="11.25" customHeight="1">
      <c r="A54" s="47" t="s">
        <v>216</v>
      </c>
      <c r="B54" s="47"/>
      <c r="C54" s="47"/>
      <c r="D54" s="71">
        <v>11188</v>
      </c>
      <c r="E54" s="70"/>
      <c r="F54" s="68">
        <v>-11265</v>
      </c>
      <c r="G54" s="26"/>
    </row>
    <row r="55" spans="1:7" s="5" customFormat="1" ht="11.85" customHeight="1">
      <c r="A55" s="47" t="s">
        <v>45</v>
      </c>
      <c r="B55" s="47"/>
      <c r="C55" s="47"/>
      <c r="D55" s="71">
        <v>93</v>
      </c>
      <c r="E55" s="70"/>
      <c r="F55" s="68">
        <v>75</v>
      </c>
      <c r="G55" s="26"/>
    </row>
    <row r="56" spans="1:7" s="5" customFormat="1" ht="11.85" customHeight="1">
      <c r="A56" s="182" t="s">
        <v>219</v>
      </c>
      <c r="B56" s="229"/>
      <c r="C56" s="229"/>
      <c r="D56" s="61">
        <f>SUM(D52:D55)</f>
        <v>17094</v>
      </c>
      <c r="E56" s="230"/>
      <c r="F56" s="63">
        <f>SUM(F52:F55)</f>
        <v>8805</v>
      </c>
      <c r="G56" s="40"/>
    </row>
    <row r="57" spans="1:7" ht="11.85" customHeight="1">
      <c r="A57" s="245"/>
      <c r="B57" s="91"/>
      <c r="C57" s="91"/>
      <c r="D57" s="246"/>
      <c r="E57" s="247"/>
      <c r="F57" s="246"/>
      <c r="G57" s="94"/>
    </row>
    <row r="58" spans="1:7" ht="11.85" customHeight="1">
      <c r="A58" s="245"/>
      <c r="B58" s="91"/>
      <c r="C58" s="91"/>
      <c r="D58" s="246"/>
      <c r="E58" s="247"/>
      <c r="F58" s="246"/>
      <c r="G58" s="94"/>
    </row>
    <row r="59" spans="1:7" ht="15.75">
      <c r="A59" s="219" t="s">
        <v>21</v>
      </c>
      <c r="B59" s="91"/>
      <c r="C59" s="91"/>
      <c r="D59" s="246"/>
      <c r="E59" s="247"/>
      <c r="F59" s="246"/>
      <c r="G59" s="94"/>
    </row>
    <row r="60" spans="1:7" ht="11.85" customHeight="1">
      <c r="A60" s="245"/>
      <c r="B60" s="91"/>
      <c r="C60" s="91"/>
      <c r="D60" s="246"/>
      <c r="E60" s="247"/>
      <c r="F60" s="246"/>
      <c r="G60" s="94"/>
    </row>
    <row r="61" spans="1:7" s="22" customFormat="1" ht="12.75" customHeight="1">
      <c r="A61" s="224" t="s">
        <v>1</v>
      </c>
      <c r="B61" s="17"/>
      <c r="C61" s="17"/>
      <c r="D61" s="18">
        <v>2018</v>
      </c>
      <c r="E61" s="57"/>
      <c r="F61" s="20">
        <v>2017</v>
      </c>
      <c r="G61" s="58">
        <v>3</v>
      </c>
    </row>
    <row r="62" spans="1:7" s="5" customFormat="1" ht="11.85" customHeight="1">
      <c r="A62" s="60" t="s">
        <v>201</v>
      </c>
      <c r="B62" s="47"/>
      <c r="C62" s="47"/>
      <c r="D62" s="86">
        <f>+D32</f>
        <v>20672</v>
      </c>
      <c r="E62" s="238"/>
      <c r="F62" s="87">
        <f>+F32</f>
        <v>7064</v>
      </c>
      <c r="G62" s="248"/>
    </row>
    <row r="63" spans="1:7" s="5" customFormat="1" ht="5.25" customHeight="1">
      <c r="A63" s="47"/>
      <c r="B63" s="47"/>
      <c r="C63" s="47"/>
      <c r="D63" s="71"/>
      <c r="E63" s="70"/>
      <c r="F63" s="72"/>
      <c r="G63" s="248"/>
    </row>
    <row r="64" spans="1:7" s="5" customFormat="1" ht="11.85" customHeight="1">
      <c r="A64" s="249" t="s">
        <v>202</v>
      </c>
      <c r="B64" s="47"/>
      <c r="C64" s="47"/>
      <c r="D64" s="71"/>
      <c r="E64" s="70"/>
      <c r="F64" s="72"/>
      <c r="G64" s="248"/>
    </row>
    <row r="65" spans="1:7" s="5" customFormat="1" ht="11.85" hidden="1" customHeight="1" outlineLevel="1">
      <c r="A65" s="47" t="s">
        <v>208</v>
      </c>
      <c r="B65" s="47"/>
      <c r="C65" s="47"/>
      <c r="D65" s="250">
        <f>+D40</f>
        <v>0</v>
      </c>
      <c r="E65" s="70"/>
      <c r="F65" s="236">
        <f>+F40</f>
        <v>0</v>
      </c>
      <c r="G65" s="248"/>
    </row>
    <row r="66" spans="1:7" s="5" customFormat="1" ht="11.85" customHeight="1" collapsed="1">
      <c r="A66" s="47" t="s">
        <v>220</v>
      </c>
      <c r="B66" s="47"/>
      <c r="C66" s="47"/>
      <c r="D66" s="250">
        <f>SUM(D42)</f>
        <v>-122</v>
      </c>
      <c r="E66" s="70"/>
      <c r="F66" s="236">
        <f>SUM(F42)</f>
        <v>105</v>
      </c>
      <c r="G66" s="248"/>
    </row>
    <row r="67" spans="1:7" s="5" customFormat="1" ht="11.85" customHeight="1">
      <c r="A67" s="47" t="s">
        <v>213</v>
      </c>
      <c r="B67" s="47"/>
      <c r="C67" s="47"/>
      <c r="D67" s="71">
        <f>+D45</f>
        <v>-3299</v>
      </c>
      <c r="E67" s="70"/>
      <c r="F67" s="68">
        <f>+F45</f>
        <v>-865</v>
      </c>
      <c r="G67" s="248"/>
    </row>
    <row r="68" spans="1:7" s="5" customFormat="1" ht="11.85" customHeight="1">
      <c r="A68" s="47" t="s">
        <v>221</v>
      </c>
      <c r="B68" s="47"/>
      <c r="C68" s="47"/>
      <c r="D68" s="71">
        <f>+D46</f>
        <v>-1260</v>
      </c>
      <c r="E68" s="24"/>
      <c r="F68" s="68">
        <f>+F46</f>
        <v>-243</v>
      </c>
      <c r="G68" s="248"/>
    </row>
    <row r="69" spans="1:7" s="5" customFormat="1" ht="11.85" customHeight="1">
      <c r="A69" s="182" t="s">
        <v>222</v>
      </c>
      <c r="B69" s="229"/>
      <c r="C69" s="229"/>
      <c r="D69" s="61">
        <f>D62+D65+D66+D67+D68</f>
        <v>15991</v>
      </c>
      <c r="E69" s="230"/>
      <c r="F69" s="63">
        <f>F62+F65+F66+F67+F68</f>
        <v>6061</v>
      </c>
      <c r="G69" s="251"/>
    </row>
    <row r="70" spans="1:7" s="5" customFormat="1" ht="11.85" customHeight="1">
      <c r="A70" s="60"/>
      <c r="B70" s="47"/>
      <c r="C70" s="47"/>
      <c r="D70" s="86"/>
      <c r="E70" s="70"/>
      <c r="F70" s="87"/>
      <c r="G70" s="248"/>
    </row>
    <row r="71" spans="1:7" s="5" customFormat="1" ht="11.25" customHeight="1">
      <c r="A71" s="243" t="s">
        <v>191</v>
      </c>
      <c r="D71" s="250">
        <v>41054</v>
      </c>
      <c r="E71" s="252"/>
      <c r="F71" s="236">
        <v>25728</v>
      </c>
      <c r="G71" s="253"/>
    </row>
    <row r="72" spans="1:7" s="5" customFormat="1" ht="11.25" customHeight="1">
      <c r="A72" s="243" t="s">
        <v>223</v>
      </c>
      <c r="D72" s="250">
        <v>-13479</v>
      </c>
      <c r="E72" s="252"/>
      <c r="F72" s="236">
        <v>-12637</v>
      </c>
      <c r="G72" s="253"/>
    </row>
    <row r="73" spans="1:7" s="22" customFormat="1" ht="11.85" customHeight="1">
      <c r="A73" s="254" t="s">
        <v>224</v>
      </c>
      <c r="B73" s="254"/>
      <c r="C73" s="254"/>
      <c r="D73" s="255">
        <f>D71+D72</f>
        <v>27575</v>
      </c>
      <c r="E73" s="81"/>
      <c r="F73" s="256">
        <f>F71+F72</f>
        <v>13091</v>
      </c>
      <c r="G73" s="257"/>
    </row>
    <row r="74" spans="1:7" s="5" customFormat="1" ht="11.85" customHeight="1">
      <c r="A74" s="60"/>
      <c r="B74" s="47"/>
      <c r="C74" s="47"/>
      <c r="D74" s="86"/>
      <c r="E74" s="70"/>
      <c r="F74" s="87"/>
      <c r="G74" s="248"/>
    </row>
    <row r="75" spans="1:7" s="5" customFormat="1" ht="11.85" customHeight="1">
      <c r="A75" s="22" t="s">
        <v>225</v>
      </c>
      <c r="D75" s="258"/>
      <c r="E75" s="252"/>
      <c r="F75" s="211"/>
      <c r="G75" s="253"/>
    </row>
    <row r="76" spans="1:7" s="5" customFormat="1" ht="11.85" customHeight="1">
      <c r="A76" s="5" t="s">
        <v>226</v>
      </c>
      <c r="D76" s="250">
        <v>-59260</v>
      </c>
      <c r="E76" s="252"/>
      <c r="F76" s="236">
        <v>-50724</v>
      </c>
      <c r="G76" s="253"/>
    </row>
    <row r="77" spans="1:7" s="5" customFormat="1" ht="11.85" hidden="1" customHeight="1" outlineLevel="1">
      <c r="A77" s="259" t="s">
        <v>227</v>
      </c>
      <c r="D77" s="250">
        <v>0</v>
      </c>
      <c r="E77" s="252"/>
      <c r="F77" s="236">
        <v>0</v>
      </c>
      <c r="G77" s="253"/>
    </row>
    <row r="78" spans="1:7" s="5" customFormat="1" ht="11.85" customHeight="1" collapsed="1">
      <c r="A78" s="5" t="s">
        <v>228</v>
      </c>
      <c r="D78" s="250">
        <f>+D69</f>
        <v>15991</v>
      </c>
      <c r="E78" s="252"/>
      <c r="F78" s="236">
        <f>+F69</f>
        <v>6061</v>
      </c>
      <c r="G78" s="253"/>
    </row>
    <row r="79" spans="1:7" s="5" customFormat="1" ht="11.85" customHeight="1">
      <c r="A79" s="5" t="s">
        <v>229</v>
      </c>
      <c r="D79" s="250">
        <v>387</v>
      </c>
      <c r="E79" s="252"/>
      <c r="F79" s="236">
        <v>1474</v>
      </c>
      <c r="G79" s="253"/>
    </row>
    <row r="80" spans="1:7" s="5" customFormat="1" ht="11.85" hidden="1" customHeight="1" outlineLevel="1">
      <c r="A80" s="5" t="s">
        <v>230</v>
      </c>
      <c r="D80" s="250">
        <v>0</v>
      </c>
      <c r="E80" s="252"/>
      <c r="F80" s="236">
        <v>0</v>
      </c>
      <c r="G80" s="253"/>
    </row>
    <row r="81" spans="1:7" s="5" customFormat="1" ht="11.85" customHeight="1" collapsed="1">
      <c r="A81" s="5" t="s">
        <v>231</v>
      </c>
      <c r="D81" s="250">
        <v>0</v>
      </c>
      <c r="E81" s="252"/>
      <c r="F81" s="236">
        <v>-146</v>
      </c>
      <c r="G81" s="253"/>
    </row>
    <row r="82" spans="1:7" s="5" customFormat="1" ht="11.85" customHeight="1">
      <c r="A82" s="5" t="s">
        <v>232</v>
      </c>
      <c r="D82" s="250">
        <v>0</v>
      </c>
      <c r="E82" s="252"/>
      <c r="F82" s="236">
        <v>-110</v>
      </c>
      <c r="G82" s="253"/>
    </row>
    <row r="83" spans="1:7" s="5" customFormat="1" ht="11.25" customHeight="1">
      <c r="A83" s="5" t="s">
        <v>218</v>
      </c>
      <c r="D83" s="250">
        <f>+D53</f>
        <v>-2992</v>
      </c>
      <c r="E83" s="252"/>
      <c r="F83" s="236">
        <f>+F53</f>
        <v>0</v>
      </c>
      <c r="G83" s="253"/>
    </row>
    <row r="84" spans="1:7" s="5" customFormat="1" ht="11.25" hidden="1" customHeight="1" outlineLevel="1">
      <c r="A84" s="5" t="s">
        <v>233</v>
      </c>
      <c r="D84" s="250">
        <v>0</v>
      </c>
      <c r="E84" s="252"/>
      <c r="F84" s="236">
        <v>0</v>
      </c>
      <c r="G84" s="253"/>
    </row>
    <row r="85" spans="1:7" s="5" customFormat="1" ht="11.25" hidden="1" customHeight="1" outlineLevel="1">
      <c r="A85" s="5" t="s">
        <v>234</v>
      </c>
      <c r="D85" s="250">
        <v>0</v>
      </c>
      <c r="E85" s="252"/>
      <c r="F85" s="236">
        <v>0</v>
      </c>
      <c r="G85" s="253"/>
    </row>
    <row r="86" spans="1:7" s="5" customFormat="1" ht="11.25" customHeight="1" collapsed="1">
      <c r="A86" s="5" t="s">
        <v>235</v>
      </c>
      <c r="D86" s="250">
        <v>781</v>
      </c>
      <c r="E86" s="252"/>
      <c r="F86" s="236">
        <v>0</v>
      </c>
      <c r="G86" s="253"/>
    </row>
    <row r="87" spans="1:7" s="5" customFormat="1" ht="11.25" hidden="1" customHeight="1" outlineLevel="1">
      <c r="A87" s="5" t="s">
        <v>236</v>
      </c>
      <c r="D87" s="250">
        <v>0</v>
      </c>
      <c r="E87" s="252"/>
      <c r="F87" s="236">
        <v>0</v>
      </c>
      <c r="G87" s="253"/>
    </row>
    <row r="88" spans="1:7" s="5" customFormat="1" ht="11.85" hidden="1" customHeight="1" outlineLevel="1">
      <c r="A88" s="5" t="s">
        <v>237</v>
      </c>
      <c r="D88" s="250">
        <v>0</v>
      </c>
      <c r="E88" s="252"/>
      <c r="F88" s="236">
        <v>0</v>
      </c>
      <c r="G88" s="253"/>
    </row>
    <row r="89" spans="1:7" s="5" customFormat="1" ht="11.85" customHeight="1" collapsed="1">
      <c r="A89" s="5" t="s">
        <v>238</v>
      </c>
      <c r="D89" s="250">
        <v>-2635</v>
      </c>
      <c r="E89" s="252"/>
      <c r="F89" s="236">
        <v>-141</v>
      </c>
      <c r="G89" s="253"/>
    </row>
    <row r="90" spans="1:7" s="5" customFormat="1" ht="11.85" customHeight="1">
      <c r="A90" s="5" t="s">
        <v>239</v>
      </c>
      <c r="D90" s="250">
        <v>0</v>
      </c>
      <c r="E90" s="252"/>
      <c r="F90" s="236">
        <v>-15674</v>
      </c>
      <c r="G90" s="253">
        <v>4</v>
      </c>
    </row>
    <row r="91" spans="1:7" s="5" customFormat="1" ht="11.85" customHeight="1">
      <c r="A91" s="254" t="s">
        <v>240</v>
      </c>
      <c r="B91" s="260"/>
      <c r="C91" s="260"/>
      <c r="D91" s="61">
        <f>SUM(D76:D90)</f>
        <v>-47728</v>
      </c>
      <c r="E91" s="261"/>
      <c r="F91" s="63">
        <f>SUM(F76:F90)</f>
        <v>-59260</v>
      </c>
      <c r="G91" s="262"/>
    </row>
    <row r="92" spans="1:7" s="5" customFormat="1" ht="5.25" customHeight="1">
      <c r="D92" s="258"/>
      <c r="E92" s="252"/>
      <c r="F92" s="211"/>
      <c r="G92" s="253"/>
    </row>
    <row r="93" spans="1:7" s="5" customFormat="1" ht="11.85" customHeight="1">
      <c r="A93" s="5" t="s">
        <v>241</v>
      </c>
      <c r="D93" s="236"/>
      <c r="E93" s="263"/>
      <c r="F93" s="236"/>
      <c r="G93" s="253"/>
    </row>
    <row r="94" spans="1:7">
      <c r="A94" s="5" t="s">
        <v>242</v>
      </c>
    </row>
    <row r="95" spans="1:7">
      <c r="A95" s="5" t="s">
        <v>243</v>
      </c>
    </row>
    <row r="96" spans="1:7">
      <c r="A96" s="5" t="s">
        <v>244</v>
      </c>
    </row>
    <row r="97" spans="1:1">
      <c r="A97" s="5" t="s">
        <v>245</v>
      </c>
    </row>
    <row r="98" spans="1:1">
      <c r="A98" s="5" t="s">
        <v>246</v>
      </c>
    </row>
    <row r="99" spans="1:1">
      <c r="A99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AF29-B1F7-4448-AE5C-39D6DB068E50}">
  <sheetPr>
    <tabColor rgb="FF92D050"/>
  </sheetPr>
  <dimension ref="A1:M78"/>
  <sheetViews>
    <sheetView showGridLines="0" workbookViewId="0"/>
  </sheetViews>
  <sheetFormatPr defaultColWidth="11.42578125" defaultRowHeight="14.25" outlineLevelRow="1" outlineLevelCol="1"/>
  <cols>
    <col min="1" max="1" width="33.7109375" style="55" customWidth="1"/>
    <col min="2" max="2" width="1" style="55" customWidth="1"/>
    <col min="3" max="5" width="9.28515625" style="212" customWidth="1"/>
    <col min="6" max="6" width="9.28515625" style="212" hidden="1" customWidth="1" outlineLevel="1"/>
    <col min="7" max="7" width="9.28515625" style="212" customWidth="1" collapsed="1"/>
    <col min="8" max="8" width="8.7109375" style="212" customWidth="1"/>
    <col min="9" max="9" width="1.28515625" style="213" customWidth="1"/>
    <col min="10" max="10" width="9.28515625" style="212" customWidth="1"/>
    <col min="11" max="11" width="1" style="213" customWidth="1"/>
    <col min="12" max="12" width="8.7109375" style="212" customWidth="1"/>
    <col min="13" max="13" width="1.28515625" style="213" customWidth="1"/>
    <col min="14" max="16384" width="11.42578125" style="55"/>
  </cols>
  <sheetData>
    <row r="1" spans="1:13" s="171" customFormat="1" ht="16.5" customHeight="1">
      <c r="A1" s="50" t="s">
        <v>247</v>
      </c>
      <c r="B1" s="50"/>
      <c r="C1" s="91"/>
      <c r="D1" s="91"/>
      <c r="E1" s="91"/>
      <c r="F1" s="91"/>
      <c r="G1" s="91"/>
      <c r="H1" s="91"/>
      <c r="I1" s="92"/>
      <c r="J1" s="91"/>
      <c r="K1" s="92"/>
      <c r="L1" s="91"/>
      <c r="M1" s="92"/>
    </row>
    <row r="2" spans="1:13" ht="15" customHeight="1">
      <c r="A2" s="266" t="s">
        <v>248</v>
      </c>
      <c r="B2" s="266"/>
    </row>
    <row r="3" spans="1:13" s="5" customFormat="1" ht="59.25" customHeight="1">
      <c r="A3" s="267"/>
      <c r="B3" s="267"/>
      <c r="C3" s="328" t="s">
        <v>19</v>
      </c>
      <c r="D3" s="328"/>
      <c r="E3" s="328"/>
      <c r="F3" s="328"/>
      <c r="G3" s="328"/>
      <c r="H3" s="328"/>
      <c r="I3" s="268"/>
      <c r="J3" s="269" t="s">
        <v>249</v>
      </c>
      <c r="K3" s="270"/>
      <c r="L3" s="269" t="s">
        <v>250</v>
      </c>
      <c r="M3" s="270"/>
    </row>
    <row r="4" spans="1:13" s="22" customFormat="1" ht="38.1" customHeight="1">
      <c r="A4" s="271" t="s">
        <v>59</v>
      </c>
      <c r="B4" s="271"/>
      <c r="C4" s="272" t="s">
        <v>251</v>
      </c>
      <c r="D4" s="273" t="s">
        <v>252</v>
      </c>
      <c r="E4" s="273" t="s">
        <v>253</v>
      </c>
      <c r="F4" s="273" t="s">
        <v>254</v>
      </c>
      <c r="G4" s="273" t="s">
        <v>255</v>
      </c>
      <c r="H4" s="274" t="s">
        <v>256</v>
      </c>
      <c r="I4" s="275"/>
      <c r="J4" s="276"/>
      <c r="K4" s="275"/>
      <c r="L4" s="277"/>
      <c r="M4" s="275"/>
    </row>
    <row r="5" spans="1:13" s="5" customFormat="1" ht="11.85" customHeight="1">
      <c r="A5" s="278" t="s">
        <v>269</v>
      </c>
      <c r="B5" s="278"/>
      <c r="C5" s="86">
        <f>+C68</f>
        <v>6585</v>
      </c>
      <c r="D5" s="86">
        <f>+D68</f>
        <v>-541</v>
      </c>
      <c r="E5" s="86">
        <f>+E68</f>
        <v>455</v>
      </c>
      <c r="F5" s="279">
        <f>+F68</f>
        <v>0</v>
      </c>
      <c r="G5" s="86">
        <f>+G68</f>
        <v>70586</v>
      </c>
      <c r="H5" s="86">
        <f>SUM(C5:G5)</f>
        <v>77085</v>
      </c>
      <c r="I5" s="238"/>
      <c r="J5" s="86">
        <f>+J68</f>
        <v>15247</v>
      </c>
      <c r="K5" s="238"/>
      <c r="L5" s="86">
        <f>+H5+J5</f>
        <v>92332</v>
      </c>
      <c r="M5" s="238"/>
    </row>
    <row r="6" spans="1:13" s="5" customFormat="1" ht="5.25" customHeight="1">
      <c r="A6" s="278"/>
      <c r="B6" s="278"/>
      <c r="C6" s="202"/>
      <c r="D6" s="71"/>
      <c r="E6" s="71"/>
      <c r="F6" s="71"/>
      <c r="G6" s="71"/>
      <c r="H6" s="71"/>
      <c r="I6" s="252"/>
      <c r="J6" s="71"/>
      <c r="K6" s="252"/>
      <c r="L6" s="258"/>
      <c r="M6" s="252"/>
    </row>
    <row r="7" spans="1:13" s="5" customFormat="1" ht="11.25" customHeight="1">
      <c r="A7" s="280" t="s">
        <v>18</v>
      </c>
      <c r="B7" s="278"/>
      <c r="C7" s="281">
        <v>0</v>
      </c>
      <c r="D7" s="279">
        <v>0</v>
      </c>
      <c r="E7" s="279">
        <v>0</v>
      </c>
      <c r="F7" s="279">
        <v>0</v>
      </c>
      <c r="G7" s="279">
        <v>10157</v>
      </c>
      <c r="H7" s="86">
        <f>SUM(C7:G7)</f>
        <v>10157</v>
      </c>
      <c r="I7" s="282"/>
      <c r="J7" s="86">
        <v>1850</v>
      </c>
      <c r="K7" s="282"/>
      <c r="L7" s="86">
        <f>+H7+J7</f>
        <v>12007</v>
      </c>
      <c r="M7" s="282"/>
    </row>
    <row r="8" spans="1:13" s="5" customFormat="1" ht="5.25" customHeight="1">
      <c r="A8" s="278"/>
      <c r="B8" s="278"/>
      <c r="C8" s="202"/>
      <c r="D8" s="71"/>
      <c r="E8" s="71"/>
      <c r="F8" s="71"/>
      <c r="G8" s="71"/>
      <c r="H8" s="71"/>
      <c r="I8" s="252"/>
      <c r="J8" s="71"/>
      <c r="K8" s="252"/>
      <c r="L8" s="258"/>
      <c r="M8" s="252"/>
    </row>
    <row r="9" spans="1:13" s="5" customFormat="1" ht="11.85" customHeight="1">
      <c r="A9" s="69" t="s">
        <v>38</v>
      </c>
      <c r="B9" s="283"/>
      <c r="C9" s="202">
        <v>0</v>
      </c>
      <c r="D9" s="250">
        <v>7776</v>
      </c>
      <c r="E9" s="250">
        <v>0</v>
      </c>
      <c r="F9" s="250">
        <v>0</v>
      </c>
      <c r="G9" s="250">
        <v>0</v>
      </c>
      <c r="H9" s="86">
        <f t="shared" ref="H9:H17" si="0">SUM(C9:G9)</f>
        <v>7776</v>
      </c>
      <c r="I9" s="282"/>
      <c r="J9" s="71">
        <v>0</v>
      </c>
      <c r="K9" s="282"/>
      <c r="L9" s="86">
        <f t="shared" ref="L9:L17" si="1">+H9+J9</f>
        <v>7776</v>
      </c>
      <c r="M9" s="282"/>
    </row>
    <row r="10" spans="1:13" s="5" customFormat="1" ht="11.85" customHeight="1">
      <c r="A10" s="69" t="s">
        <v>39</v>
      </c>
      <c r="B10" s="283"/>
      <c r="C10" s="202">
        <v>0</v>
      </c>
      <c r="D10" s="250">
        <v>-6074</v>
      </c>
      <c r="E10" s="250">
        <v>0</v>
      </c>
      <c r="F10" s="250">
        <v>0</v>
      </c>
      <c r="G10" s="250">
        <v>0</v>
      </c>
      <c r="H10" s="86">
        <f t="shared" si="0"/>
        <v>-6074</v>
      </c>
      <c r="I10" s="62"/>
      <c r="J10" s="71">
        <v>8</v>
      </c>
      <c r="K10" s="62"/>
      <c r="L10" s="86">
        <f t="shared" si="1"/>
        <v>-6066</v>
      </c>
      <c r="M10" s="282"/>
    </row>
    <row r="11" spans="1:13" s="5" customFormat="1" ht="11.85" customHeight="1">
      <c r="A11" s="69" t="s">
        <v>40</v>
      </c>
      <c r="B11" s="283"/>
      <c r="C11" s="202">
        <v>0</v>
      </c>
      <c r="D11" s="250">
        <v>3</v>
      </c>
      <c r="E11" s="250">
        <v>0</v>
      </c>
      <c r="F11" s="250">
        <v>0</v>
      </c>
      <c r="G11" s="250">
        <v>0</v>
      </c>
      <c r="H11" s="86">
        <f t="shared" si="0"/>
        <v>3</v>
      </c>
      <c r="I11" s="62"/>
      <c r="J11" s="71">
        <v>0</v>
      </c>
      <c r="K11" s="62"/>
      <c r="L11" s="86">
        <f t="shared" si="1"/>
        <v>3</v>
      </c>
      <c r="M11" s="282"/>
    </row>
    <row r="12" spans="1:13" s="5" customFormat="1" ht="11.85" customHeight="1">
      <c r="A12" s="69" t="s">
        <v>41</v>
      </c>
      <c r="B12" s="283"/>
      <c r="C12" s="202">
        <v>0</v>
      </c>
      <c r="D12" s="250">
        <v>0</v>
      </c>
      <c r="E12" s="250">
        <v>-2177</v>
      </c>
      <c r="F12" s="250">
        <v>0</v>
      </c>
      <c r="G12" s="250">
        <v>0</v>
      </c>
      <c r="H12" s="86">
        <f t="shared" si="0"/>
        <v>-2177</v>
      </c>
      <c r="I12" s="62"/>
      <c r="J12" s="71">
        <v>0</v>
      </c>
      <c r="K12" s="62"/>
      <c r="L12" s="86">
        <f t="shared" si="1"/>
        <v>-2177</v>
      </c>
      <c r="M12" s="282"/>
    </row>
    <row r="13" spans="1:13" s="5" customFormat="1" ht="24" customHeight="1">
      <c r="A13" s="284" t="s">
        <v>42</v>
      </c>
      <c r="B13" s="267"/>
      <c r="C13" s="202">
        <v>0</v>
      </c>
      <c r="D13" s="250">
        <v>0</v>
      </c>
      <c r="E13" s="250">
        <v>2</v>
      </c>
      <c r="F13" s="250">
        <v>0</v>
      </c>
      <c r="G13" s="250">
        <v>0</v>
      </c>
      <c r="H13" s="86">
        <f t="shared" si="0"/>
        <v>2</v>
      </c>
      <c r="I13" s="62"/>
      <c r="J13" s="71">
        <v>0</v>
      </c>
      <c r="K13" s="62"/>
      <c r="L13" s="86">
        <f t="shared" si="1"/>
        <v>2</v>
      </c>
      <c r="M13" s="282"/>
    </row>
    <row r="14" spans="1:13" s="5" customFormat="1" ht="23.25" hidden="1" customHeight="1" outlineLevel="1">
      <c r="A14" s="69" t="s">
        <v>257</v>
      </c>
      <c r="B14" s="284"/>
      <c r="C14" s="202">
        <v>0</v>
      </c>
      <c r="D14" s="250">
        <v>0</v>
      </c>
      <c r="E14" s="250">
        <v>0</v>
      </c>
      <c r="F14" s="250">
        <v>0</v>
      </c>
      <c r="G14" s="250">
        <v>0</v>
      </c>
      <c r="H14" s="279">
        <f t="shared" si="0"/>
        <v>0</v>
      </c>
      <c r="I14" s="62"/>
      <c r="J14" s="250">
        <v>0</v>
      </c>
      <c r="K14" s="62"/>
      <c r="L14" s="86">
        <f t="shared" si="1"/>
        <v>0</v>
      </c>
      <c r="M14" s="282"/>
    </row>
    <row r="15" spans="1:13" s="5" customFormat="1" ht="11.85" customHeight="1" collapsed="1">
      <c r="A15" s="267" t="s">
        <v>45</v>
      </c>
      <c r="B15" s="267"/>
      <c r="C15" s="202">
        <v>0</v>
      </c>
      <c r="D15" s="250">
        <v>0</v>
      </c>
      <c r="E15" s="250">
        <v>3707</v>
      </c>
      <c r="F15" s="250">
        <v>0</v>
      </c>
      <c r="G15" s="250">
        <v>0</v>
      </c>
      <c r="H15" s="86">
        <f t="shared" si="0"/>
        <v>3707</v>
      </c>
      <c r="I15" s="62"/>
      <c r="J15" s="71">
        <v>486</v>
      </c>
      <c r="K15" s="62"/>
      <c r="L15" s="86">
        <f t="shared" si="1"/>
        <v>4193</v>
      </c>
      <c r="M15" s="282"/>
    </row>
    <row r="16" spans="1:13" s="285" customFormat="1" ht="24">
      <c r="A16" s="284" t="s">
        <v>49</v>
      </c>
      <c r="B16" s="284"/>
      <c r="C16" s="202">
        <v>0</v>
      </c>
      <c r="D16" s="250">
        <v>0</v>
      </c>
      <c r="E16" s="250">
        <v>0</v>
      </c>
      <c r="F16" s="250">
        <v>0</v>
      </c>
      <c r="G16" s="250">
        <v>-310</v>
      </c>
      <c r="H16" s="279">
        <f t="shared" si="0"/>
        <v>-310</v>
      </c>
      <c r="I16" s="62"/>
      <c r="J16" s="71">
        <v>-105</v>
      </c>
      <c r="K16" s="62"/>
      <c r="L16" s="86">
        <f t="shared" si="1"/>
        <v>-415</v>
      </c>
      <c r="M16" s="282"/>
    </row>
    <row r="17" spans="1:13" s="5" customFormat="1" ht="11.85" customHeight="1">
      <c r="A17" s="69" t="s">
        <v>258</v>
      </c>
      <c r="B17" s="267"/>
      <c r="C17" s="202">
        <v>0</v>
      </c>
      <c r="D17" s="250">
        <v>-714</v>
      </c>
      <c r="E17" s="250">
        <v>479</v>
      </c>
      <c r="F17" s="250">
        <v>0</v>
      </c>
      <c r="G17" s="250">
        <v>-28</v>
      </c>
      <c r="H17" s="279">
        <f t="shared" si="0"/>
        <v>-263</v>
      </c>
      <c r="I17" s="62"/>
      <c r="J17" s="71">
        <v>21</v>
      </c>
      <c r="K17" s="62"/>
      <c r="L17" s="86">
        <f t="shared" si="1"/>
        <v>-242</v>
      </c>
      <c r="M17" s="282"/>
    </row>
    <row r="18" spans="1:13" s="22" customFormat="1" ht="11.85" customHeight="1">
      <c r="A18" s="286" t="s">
        <v>259</v>
      </c>
      <c r="B18" s="287"/>
      <c r="C18" s="288">
        <f t="shared" ref="C18:H18" si="2">C9+C10+C11+C12+C13+C14+C15+C16+C17</f>
        <v>0</v>
      </c>
      <c r="D18" s="255">
        <f t="shared" si="2"/>
        <v>991</v>
      </c>
      <c r="E18" s="255">
        <f t="shared" si="2"/>
        <v>2011</v>
      </c>
      <c r="F18" s="255">
        <f t="shared" si="2"/>
        <v>0</v>
      </c>
      <c r="G18" s="255">
        <f t="shared" si="2"/>
        <v>-338</v>
      </c>
      <c r="H18" s="61">
        <f t="shared" si="2"/>
        <v>2664</v>
      </c>
      <c r="I18" s="265"/>
      <c r="J18" s="61">
        <f>J9+J10+J11+J12+J13+J14+J15+J16+J17</f>
        <v>410</v>
      </c>
      <c r="K18" s="265"/>
      <c r="L18" s="61">
        <f>L9+L10+L11+L12+L13+L14+L15+L16+L17</f>
        <v>3074</v>
      </c>
      <c r="M18" s="265"/>
    </row>
    <row r="19" spans="1:13" s="5" customFormat="1" ht="11.85" customHeight="1">
      <c r="A19" s="267"/>
      <c r="B19" s="267"/>
      <c r="C19" s="202"/>
      <c r="D19" s="250"/>
      <c r="E19" s="250"/>
      <c r="F19" s="250"/>
      <c r="G19" s="250"/>
      <c r="H19" s="86"/>
      <c r="I19" s="282"/>
      <c r="J19" s="71"/>
      <c r="K19" s="282"/>
      <c r="L19" s="86"/>
      <c r="M19" s="282"/>
    </row>
    <row r="20" spans="1:13" s="22" customFormat="1" ht="11.85" customHeight="1">
      <c r="A20" s="280" t="s">
        <v>53</v>
      </c>
      <c r="B20" s="278"/>
      <c r="C20" s="281">
        <f t="shared" ref="C20:H20" si="3">C7+C18</f>
        <v>0</v>
      </c>
      <c r="D20" s="279">
        <f t="shared" si="3"/>
        <v>991</v>
      </c>
      <c r="E20" s="279">
        <f t="shared" si="3"/>
        <v>2011</v>
      </c>
      <c r="F20" s="279">
        <f t="shared" si="3"/>
        <v>0</v>
      </c>
      <c r="G20" s="279">
        <f t="shared" si="3"/>
        <v>9819</v>
      </c>
      <c r="H20" s="86">
        <f t="shared" si="3"/>
        <v>12821</v>
      </c>
      <c r="I20" s="282"/>
      <c r="J20" s="86">
        <f>J7+J18</f>
        <v>2260</v>
      </c>
      <c r="K20" s="282"/>
      <c r="L20" s="86">
        <f>L7+L18</f>
        <v>15081</v>
      </c>
      <c r="M20" s="282"/>
    </row>
    <row r="21" spans="1:13" s="5" customFormat="1" ht="11.85" customHeight="1">
      <c r="A21" s="267"/>
      <c r="B21" s="267"/>
      <c r="C21" s="202"/>
      <c r="D21" s="250"/>
      <c r="E21" s="250"/>
      <c r="F21" s="250"/>
      <c r="G21" s="250"/>
      <c r="H21" s="86"/>
      <c r="I21" s="282"/>
      <c r="J21" s="71"/>
      <c r="K21" s="282"/>
      <c r="L21" s="86"/>
      <c r="M21" s="282"/>
    </row>
    <row r="22" spans="1:13" s="5" customFormat="1" ht="11.85" customHeight="1">
      <c r="A22" s="267" t="s">
        <v>213</v>
      </c>
      <c r="B22" s="267"/>
      <c r="C22" s="202">
        <v>0</v>
      </c>
      <c r="D22" s="250">
        <v>0</v>
      </c>
      <c r="E22" s="250">
        <v>0</v>
      </c>
      <c r="F22" s="250">
        <v>0</v>
      </c>
      <c r="G22" s="71">
        <v>-2000</v>
      </c>
      <c r="H22" s="86">
        <f t="shared" ref="H22:H28" si="4">SUM(C22:G22)</f>
        <v>-2000</v>
      </c>
      <c r="I22" s="282"/>
      <c r="J22" s="71">
        <v>-1299</v>
      </c>
      <c r="K22" s="282"/>
      <c r="L22" s="86">
        <f t="shared" ref="L22:L28" si="5">+H22+J22</f>
        <v>-3299</v>
      </c>
      <c r="M22" s="282"/>
    </row>
    <row r="23" spans="1:13" s="5" customFormat="1" ht="24" customHeight="1">
      <c r="A23" s="284" t="s">
        <v>260</v>
      </c>
      <c r="B23" s="284"/>
      <c r="C23" s="202">
        <v>0</v>
      </c>
      <c r="D23" s="250">
        <v>0</v>
      </c>
      <c r="E23" s="250">
        <v>0</v>
      </c>
      <c r="F23" s="250">
        <v>0</v>
      </c>
      <c r="G23" s="250">
        <v>0</v>
      </c>
      <c r="H23" s="279">
        <f t="shared" si="4"/>
        <v>0</v>
      </c>
      <c r="I23" s="282"/>
      <c r="J23" s="71">
        <v>743</v>
      </c>
      <c r="K23" s="282"/>
      <c r="L23" s="289">
        <f t="shared" si="5"/>
        <v>743</v>
      </c>
      <c r="M23" s="282"/>
    </row>
    <row r="24" spans="1:13" s="5" customFormat="1" ht="33.950000000000003" hidden="1" customHeight="1" outlineLevel="1">
      <c r="A24" s="284" t="s">
        <v>261</v>
      </c>
      <c r="B24" s="284"/>
      <c r="C24" s="202">
        <v>0</v>
      </c>
      <c r="D24" s="250">
        <v>0</v>
      </c>
      <c r="E24" s="250">
        <v>0</v>
      </c>
      <c r="F24" s="250">
        <v>0</v>
      </c>
      <c r="G24" s="250">
        <v>0</v>
      </c>
      <c r="H24" s="279">
        <f t="shared" si="4"/>
        <v>0</v>
      </c>
      <c r="I24" s="282"/>
      <c r="J24" s="71">
        <v>0</v>
      </c>
      <c r="K24" s="282"/>
      <c r="L24" s="86">
        <f t="shared" si="5"/>
        <v>0</v>
      </c>
      <c r="M24" s="282"/>
    </row>
    <row r="25" spans="1:13" s="5" customFormat="1" ht="24" hidden="1" outlineLevel="1">
      <c r="A25" s="284" t="s">
        <v>262</v>
      </c>
      <c r="B25" s="284"/>
      <c r="C25" s="202">
        <v>0</v>
      </c>
      <c r="D25" s="250">
        <v>0</v>
      </c>
      <c r="E25" s="250">
        <v>0</v>
      </c>
      <c r="F25" s="250">
        <v>0</v>
      </c>
      <c r="G25" s="250">
        <v>0</v>
      </c>
      <c r="H25" s="279">
        <f t="shared" si="4"/>
        <v>0</v>
      </c>
      <c r="I25" s="282"/>
      <c r="J25" s="71">
        <v>0</v>
      </c>
      <c r="K25" s="282"/>
      <c r="L25" s="86">
        <f t="shared" si="5"/>
        <v>0</v>
      </c>
      <c r="M25" s="282"/>
    </row>
    <row r="26" spans="1:13" s="5" customFormat="1" collapsed="1">
      <c r="A26" s="267" t="s">
        <v>263</v>
      </c>
      <c r="B26" s="267"/>
      <c r="C26" s="202">
        <v>0</v>
      </c>
      <c r="D26" s="250">
        <v>0</v>
      </c>
      <c r="E26" s="250">
        <v>0</v>
      </c>
      <c r="F26" s="250">
        <v>0</v>
      </c>
      <c r="G26" s="71">
        <v>0</v>
      </c>
      <c r="H26" s="279">
        <f t="shared" si="4"/>
        <v>0</v>
      </c>
      <c r="I26" s="282"/>
      <c r="J26" s="71">
        <v>-1260</v>
      </c>
      <c r="K26" s="282"/>
      <c r="L26" s="86">
        <f t="shared" si="5"/>
        <v>-1260</v>
      </c>
      <c r="M26" s="282"/>
    </row>
    <row r="27" spans="1:13" s="5" customFormat="1" ht="11.85" hidden="1" customHeight="1" outlineLevel="1">
      <c r="A27" s="284" t="s">
        <v>264</v>
      </c>
      <c r="B27" s="284"/>
      <c r="C27" s="23">
        <v>0</v>
      </c>
      <c r="D27" s="71">
        <v>0</v>
      </c>
      <c r="E27" s="71">
        <v>0</v>
      </c>
      <c r="F27" s="71">
        <v>0</v>
      </c>
      <c r="G27" s="71">
        <v>0</v>
      </c>
      <c r="H27" s="86">
        <f>SUM(C27:G27)</f>
        <v>0</v>
      </c>
      <c r="I27" s="252"/>
      <c r="J27" s="71">
        <v>0</v>
      </c>
      <c r="K27" s="252"/>
      <c r="L27" s="86">
        <f>+H27+J27</f>
        <v>0</v>
      </c>
      <c r="M27" s="252"/>
    </row>
    <row r="28" spans="1:13" s="5" customFormat="1" ht="11.85" customHeight="1" collapsed="1">
      <c r="A28" s="267" t="s">
        <v>265</v>
      </c>
      <c r="B28" s="267"/>
      <c r="C28" s="202">
        <v>0</v>
      </c>
      <c r="D28" s="250">
        <v>0</v>
      </c>
      <c r="E28" s="250">
        <v>0</v>
      </c>
      <c r="F28" s="250">
        <v>0</v>
      </c>
      <c r="G28" s="71">
        <v>190</v>
      </c>
      <c r="H28" s="86">
        <f t="shared" si="4"/>
        <v>190</v>
      </c>
      <c r="I28" s="282"/>
      <c r="J28" s="71">
        <v>-190</v>
      </c>
      <c r="K28" s="282"/>
      <c r="L28" s="86">
        <f t="shared" si="5"/>
        <v>0</v>
      </c>
      <c r="M28" s="282"/>
    </row>
    <row r="29" spans="1:13" s="5" customFormat="1" ht="11.25" customHeight="1">
      <c r="A29" s="286" t="s">
        <v>266</v>
      </c>
      <c r="B29" s="260"/>
      <c r="C29" s="61">
        <f t="shared" ref="C29:H29" si="6">C22+C23+C24+C25+C26+C27+C28</f>
        <v>0</v>
      </c>
      <c r="D29" s="255">
        <f t="shared" si="6"/>
        <v>0</v>
      </c>
      <c r="E29" s="255">
        <f t="shared" si="6"/>
        <v>0</v>
      </c>
      <c r="F29" s="255">
        <f t="shared" si="6"/>
        <v>0</v>
      </c>
      <c r="G29" s="61">
        <f t="shared" si="6"/>
        <v>-1810</v>
      </c>
      <c r="H29" s="61">
        <f t="shared" si="6"/>
        <v>-1810</v>
      </c>
      <c r="I29" s="81"/>
      <c r="J29" s="61">
        <f>J22+J23+J24+J25+J26+J27+J28</f>
        <v>-2006</v>
      </c>
      <c r="K29" s="230"/>
      <c r="L29" s="61">
        <f>L22+L23+L24+L25+L26+L27+L28</f>
        <v>-3816</v>
      </c>
      <c r="M29" s="81"/>
    </row>
    <row r="30" spans="1:13" s="5" customFormat="1" hidden="1" outlineLevel="1">
      <c r="A30" s="267"/>
      <c r="B30" s="267"/>
      <c r="C30" s="23"/>
      <c r="D30" s="71"/>
      <c r="E30" s="71"/>
      <c r="F30" s="71"/>
      <c r="G30" s="71"/>
      <c r="H30" s="71"/>
      <c r="I30" s="252"/>
      <c r="J30" s="71"/>
      <c r="K30" s="252"/>
      <c r="L30" s="258"/>
      <c r="M30" s="252"/>
    </row>
    <row r="31" spans="1:13" s="5" customFormat="1" ht="11.85" customHeight="1" collapsed="1">
      <c r="A31" s="287" t="s">
        <v>270</v>
      </c>
      <c r="B31" s="287"/>
      <c r="C31" s="61">
        <f t="shared" ref="C31:H31" si="7">C5+C20+C29</f>
        <v>6585</v>
      </c>
      <c r="D31" s="255">
        <f t="shared" si="7"/>
        <v>450</v>
      </c>
      <c r="E31" s="255">
        <f t="shared" si="7"/>
        <v>2466</v>
      </c>
      <c r="F31" s="255">
        <f t="shared" si="7"/>
        <v>0</v>
      </c>
      <c r="G31" s="61">
        <f t="shared" si="7"/>
        <v>78595</v>
      </c>
      <c r="H31" s="61">
        <f t="shared" si="7"/>
        <v>88096</v>
      </c>
      <c r="I31" s="81"/>
      <c r="J31" s="61">
        <f>J5+J20+J29</f>
        <v>15501</v>
      </c>
      <c r="K31" s="230">
        <v>1</v>
      </c>
      <c r="L31" s="61">
        <f>L5+L20+L29</f>
        <v>103597</v>
      </c>
      <c r="M31" s="81"/>
    </row>
    <row r="32" spans="1:13" s="5" customFormat="1" ht="11.85" customHeight="1">
      <c r="A32" s="60"/>
      <c r="B32" s="60"/>
      <c r="C32" s="64"/>
      <c r="D32" s="290"/>
      <c r="E32" s="290"/>
      <c r="F32" s="290"/>
      <c r="G32" s="64"/>
      <c r="H32" s="64"/>
      <c r="I32" s="76"/>
      <c r="J32" s="64"/>
      <c r="K32" s="76"/>
      <c r="L32" s="64"/>
      <c r="M32" s="76"/>
    </row>
    <row r="33" spans="1:13" s="5" customFormat="1" ht="11.85" customHeight="1">
      <c r="A33" s="8"/>
      <c r="B33" s="60"/>
      <c r="C33" s="291"/>
      <c r="D33" s="291"/>
      <c r="E33" s="291"/>
      <c r="F33" s="291"/>
      <c r="G33" s="291"/>
      <c r="H33" s="291"/>
      <c r="I33" s="292"/>
      <c r="J33" s="8"/>
      <c r="K33" s="292"/>
      <c r="L33" s="293"/>
      <c r="M33" s="292"/>
    </row>
    <row r="34" spans="1:13" s="5" customFormat="1" ht="11.85" customHeight="1">
      <c r="A34" s="294"/>
      <c r="B34" s="8"/>
      <c r="C34" s="294"/>
      <c r="D34" s="294"/>
      <c r="E34" s="294"/>
      <c r="F34" s="294"/>
      <c r="G34" s="294"/>
      <c r="H34" s="294"/>
      <c r="I34" s="294"/>
      <c r="J34" s="294"/>
      <c r="K34" s="242"/>
      <c r="L34" s="47"/>
      <c r="M34" s="242"/>
    </row>
    <row r="35" spans="1:13" s="5" customFormat="1" ht="11.85" customHeight="1">
      <c r="A35" s="8"/>
      <c r="B35" s="8"/>
      <c r="C35" s="291"/>
      <c r="D35" s="291"/>
      <c r="E35" s="291"/>
      <c r="F35" s="291"/>
      <c r="G35" s="294"/>
      <c r="H35" s="294"/>
      <c r="I35" s="294"/>
      <c r="J35" s="294"/>
      <c r="K35" s="294">
        <f>+K31-K34</f>
        <v>1</v>
      </c>
      <c r="L35" s="294"/>
      <c r="M35" s="242"/>
    </row>
    <row r="36" spans="1:13" s="5" customFormat="1" ht="11.85" customHeight="1">
      <c r="A36" s="8"/>
      <c r="B36" s="8"/>
      <c r="C36" s="291"/>
      <c r="D36" s="291"/>
      <c r="E36" s="291"/>
      <c r="F36" s="291"/>
      <c r="G36" s="291"/>
      <c r="H36" s="295"/>
      <c r="I36" s="242"/>
      <c r="J36" s="296"/>
      <c r="K36" s="242"/>
      <c r="L36" s="60"/>
      <c r="M36" s="242"/>
    </row>
    <row r="37" spans="1:13" s="5" customFormat="1" ht="11.85" customHeight="1">
      <c r="A37" s="8"/>
      <c r="B37" s="8"/>
      <c r="C37" s="291"/>
      <c r="D37" s="291"/>
      <c r="E37" s="291"/>
      <c r="F37" s="291"/>
      <c r="G37" s="291"/>
      <c r="H37" s="295"/>
      <c r="I37" s="49"/>
      <c r="J37" s="8"/>
      <c r="K37" s="49"/>
      <c r="L37" s="173"/>
      <c r="M37" s="49"/>
    </row>
    <row r="38" spans="1:13" s="5" customFormat="1" ht="59.25" customHeight="1">
      <c r="A38" s="47"/>
      <c r="B38" s="47"/>
      <c r="C38" s="329" t="s">
        <v>19</v>
      </c>
      <c r="D38" s="329"/>
      <c r="E38" s="329"/>
      <c r="F38" s="329"/>
      <c r="G38" s="329"/>
      <c r="H38" s="329"/>
      <c r="I38" s="49"/>
      <c r="J38" s="297" t="s">
        <v>249</v>
      </c>
      <c r="K38" s="298"/>
      <c r="L38" s="297" t="s">
        <v>250</v>
      </c>
      <c r="M38" s="298"/>
    </row>
    <row r="39" spans="1:13" s="22" customFormat="1" ht="35.25" customHeight="1">
      <c r="A39" s="48" t="s">
        <v>59</v>
      </c>
      <c r="B39" s="48"/>
      <c r="C39" s="299" t="s">
        <v>251</v>
      </c>
      <c r="D39" s="300" t="s">
        <v>252</v>
      </c>
      <c r="E39" s="300" t="s">
        <v>253</v>
      </c>
      <c r="F39" s="300" t="s">
        <v>254</v>
      </c>
      <c r="G39" s="300" t="s">
        <v>255</v>
      </c>
      <c r="H39" s="301" t="s">
        <v>256</v>
      </c>
      <c r="I39" s="302"/>
      <c r="J39" s="303"/>
      <c r="K39" s="302"/>
      <c r="L39" s="304"/>
      <c r="M39" s="302"/>
    </row>
    <row r="40" spans="1:13" s="22" customFormat="1" ht="11.85" customHeight="1">
      <c r="A40" s="60" t="s">
        <v>271</v>
      </c>
      <c r="B40" s="60"/>
      <c r="C40" s="87">
        <v>6585</v>
      </c>
      <c r="D40" s="87">
        <v>-1711</v>
      </c>
      <c r="E40" s="87">
        <v>-733</v>
      </c>
      <c r="F40" s="290">
        <v>0</v>
      </c>
      <c r="G40" s="87">
        <v>64131</v>
      </c>
      <c r="H40" s="87">
        <f>SUM(C40:G40)</f>
        <v>68272</v>
      </c>
      <c r="I40" s="305"/>
      <c r="J40" s="87">
        <v>15528</v>
      </c>
      <c r="K40" s="305"/>
      <c r="L40" s="87">
        <f>+H40+J40</f>
        <v>83800</v>
      </c>
      <c r="M40" s="305"/>
    </row>
    <row r="41" spans="1:13" s="5" customFormat="1" ht="5.25" customHeight="1">
      <c r="A41" s="60"/>
      <c r="B41" s="60"/>
      <c r="C41" s="306"/>
      <c r="D41" s="68"/>
      <c r="E41" s="68"/>
      <c r="F41" s="68"/>
      <c r="G41" s="68"/>
      <c r="H41" s="87"/>
      <c r="I41" s="263"/>
      <c r="J41" s="68"/>
      <c r="K41" s="263"/>
      <c r="L41" s="87"/>
      <c r="M41" s="263"/>
    </row>
    <row r="42" spans="1:13" s="5" customFormat="1" ht="24">
      <c r="A42" s="284" t="s">
        <v>267</v>
      </c>
      <c r="B42" s="47"/>
      <c r="C42" s="306">
        <v>0</v>
      </c>
      <c r="D42" s="68">
        <v>0</v>
      </c>
      <c r="E42" s="68">
        <v>0</v>
      </c>
      <c r="F42" s="68">
        <v>0</v>
      </c>
      <c r="G42" s="68">
        <v>-1550</v>
      </c>
      <c r="H42" s="87">
        <f>SUM(C42:G42)</f>
        <v>-1550</v>
      </c>
      <c r="I42" s="263"/>
      <c r="J42" s="68">
        <v>-84</v>
      </c>
      <c r="K42" s="263"/>
      <c r="L42" s="87">
        <f>+H42+J42</f>
        <v>-1634</v>
      </c>
      <c r="M42" s="263"/>
    </row>
    <row r="43" spans="1:13" s="5" customFormat="1" ht="5.25" customHeight="1">
      <c r="A43" s="278"/>
      <c r="B43" s="60"/>
      <c r="C43" s="306"/>
      <c r="D43" s="68"/>
      <c r="E43" s="68"/>
      <c r="F43" s="68"/>
      <c r="G43" s="68"/>
      <c r="H43" s="64"/>
      <c r="I43" s="263"/>
      <c r="J43" s="68"/>
      <c r="K43" s="263"/>
      <c r="L43" s="307"/>
      <c r="M43" s="263"/>
    </row>
    <row r="44" spans="1:13" s="5" customFormat="1" ht="11.25" customHeight="1">
      <c r="A44" s="308" t="s">
        <v>18</v>
      </c>
      <c r="B44" s="60"/>
      <c r="C44" s="306">
        <v>0</v>
      </c>
      <c r="D44" s="68">
        <v>0</v>
      </c>
      <c r="E44" s="68">
        <v>0</v>
      </c>
      <c r="F44" s="68">
        <v>0</v>
      </c>
      <c r="G44" s="68">
        <v>8333</v>
      </c>
      <c r="H44" s="64">
        <f>SUM(C44:G44)</f>
        <v>8333</v>
      </c>
      <c r="I44" s="263">
        <v>2</v>
      </c>
      <c r="J44" s="68">
        <v>1151</v>
      </c>
      <c r="K44" s="263"/>
      <c r="L44" s="307">
        <f>+H44+J44</f>
        <v>9484</v>
      </c>
      <c r="M44" s="263"/>
    </row>
    <row r="45" spans="1:13" s="5" customFormat="1" ht="5.25" customHeight="1">
      <c r="A45" s="278"/>
      <c r="B45" s="60"/>
      <c r="C45" s="306"/>
      <c r="D45" s="68"/>
      <c r="E45" s="68"/>
      <c r="F45" s="68"/>
      <c r="G45" s="68"/>
      <c r="H45" s="64"/>
      <c r="I45" s="263"/>
      <c r="J45" s="68"/>
      <c r="K45" s="263"/>
      <c r="L45" s="307"/>
      <c r="M45" s="263"/>
    </row>
    <row r="46" spans="1:13" s="5" customFormat="1" ht="11.25" customHeight="1">
      <c r="A46" s="69" t="s">
        <v>38</v>
      </c>
      <c r="B46" s="60"/>
      <c r="C46" s="306">
        <v>0</v>
      </c>
      <c r="D46" s="68">
        <v>4442</v>
      </c>
      <c r="E46" s="68">
        <v>0</v>
      </c>
      <c r="F46" s="68">
        <v>0</v>
      </c>
      <c r="G46" s="68">
        <v>0</v>
      </c>
      <c r="H46" s="64">
        <f t="shared" ref="H46:H54" si="8">SUM(C46:G46)</f>
        <v>4442</v>
      </c>
      <c r="I46" s="263"/>
      <c r="J46" s="68">
        <v>0</v>
      </c>
      <c r="K46" s="263"/>
      <c r="L46" s="307">
        <f t="shared" ref="L46:L54" si="9">+H46+J46</f>
        <v>4442</v>
      </c>
      <c r="M46" s="263"/>
    </row>
    <row r="47" spans="1:13" s="5" customFormat="1" ht="11.25" customHeight="1">
      <c r="A47" s="69" t="s">
        <v>39</v>
      </c>
      <c r="B47" s="60"/>
      <c r="C47" s="306">
        <v>0</v>
      </c>
      <c r="D47" s="68">
        <v>-2827</v>
      </c>
      <c r="E47" s="68">
        <v>0</v>
      </c>
      <c r="F47" s="68">
        <v>0</v>
      </c>
      <c r="G47" s="68">
        <v>0</v>
      </c>
      <c r="H47" s="64">
        <f t="shared" si="8"/>
        <v>-2827</v>
      </c>
      <c r="I47" s="263"/>
      <c r="J47" s="68">
        <v>-17</v>
      </c>
      <c r="K47" s="263"/>
      <c r="L47" s="307">
        <f t="shared" si="9"/>
        <v>-2844</v>
      </c>
      <c r="M47" s="263"/>
    </row>
    <row r="48" spans="1:13" s="5" customFormat="1" ht="11.25" customHeight="1">
      <c r="A48" s="69" t="s">
        <v>40</v>
      </c>
      <c r="B48" s="60"/>
      <c r="C48" s="306">
        <v>0</v>
      </c>
      <c r="D48" s="68">
        <v>1</v>
      </c>
      <c r="E48" s="68">
        <v>0</v>
      </c>
      <c r="F48" s="68">
        <v>0</v>
      </c>
      <c r="G48" s="68">
        <v>0</v>
      </c>
      <c r="H48" s="64">
        <f t="shared" si="8"/>
        <v>1</v>
      </c>
      <c r="I48" s="263"/>
      <c r="J48" s="68">
        <v>0</v>
      </c>
      <c r="K48" s="263"/>
      <c r="L48" s="307">
        <f t="shared" si="9"/>
        <v>1</v>
      </c>
      <c r="M48" s="263"/>
    </row>
    <row r="49" spans="1:13" s="5" customFormat="1" ht="11.25" customHeight="1">
      <c r="A49" s="284" t="s">
        <v>41</v>
      </c>
      <c r="B49" s="60"/>
      <c r="C49" s="306">
        <v>0</v>
      </c>
      <c r="D49" s="68">
        <v>0</v>
      </c>
      <c r="E49" s="68">
        <v>-1147</v>
      </c>
      <c r="F49" s="68">
        <v>0</v>
      </c>
      <c r="G49" s="68">
        <v>0</v>
      </c>
      <c r="H49" s="64">
        <f t="shared" si="8"/>
        <v>-1147</v>
      </c>
      <c r="I49" s="263"/>
      <c r="J49" s="68">
        <v>0</v>
      </c>
      <c r="K49" s="263"/>
      <c r="L49" s="307">
        <f t="shared" si="9"/>
        <v>-1147</v>
      </c>
      <c r="M49" s="263"/>
    </row>
    <row r="50" spans="1:13" s="5" customFormat="1" ht="11.25" customHeight="1">
      <c r="A50" s="284" t="s">
        <v>42</v>
      </c>
      <c r="B50" s="60"/>
      <c r="C50" s="306">
        <v>0</v>
      </c>
      <c r="D50" s="68">
        <v>0</v>
      </c>
      <c r="E50" s="68">
        <v>17</v>
      </c>
      <c r="F50" s="68">
        <v>0</v>
      </c>
      <c r="G50" s="68">
        <v>0</v>
      </c>
      <c r="H50" s="64">
        <f t="shared" si="8"/>
        <v>17</v>
      </c>
      <c r="I50" s="263"/>
      <c r="J50" s="68">
        <v>0</v>
      </c>
      <c r="K50" s="263"/>
      <c r="L50" s="307">
        <f t="shared" si="9"/>
        <v>17</v>
      </c>
      <c r="M50" s="263"/>
    </row>
    <row r="51" spans="1:13" s="5" customFormat="1" ht="11.25" hidden="1" customHeight="1" outlineLevel="1">
      <c r="A51" s="69" t="s">
        <v>257</v>
      </c>
      <c r="B51" s="60"/>
      <c r="C51" s="306">
        <v>0</v>
      </c>
      <c r="D51" s="68">
        <v>0</v>
      </c>
      <c r="E51" s="68">
        <v>0</v>
      </c>
      <c r="F51" s="68">
        <v>0</v>
      </c>
      <c r="G51" s="68">
        <v>0</v>
      </c>
      <c r="H51" s="64">
        <f t="shared" si="8"/>
        <v>0</v>
      </c>
      <c r="I51" s="263"/>
      <c r="J51" s="68">
        <v>0</v>
      </c>
      <c r="K51" s="263"/>
      <c r="L51" s="307">
        <f t="shared" si="9"/>
        <v>0</v>
      </c>
      <c r="M51" s="263"/>
    </row>
    <row r="52" spans="1:13" s="5" customFormat="1" ht="11.25" customHeight="1" collapsed="1">
      <c r="A52" s="267" t="s">
        <v>45</v>
      </c>
      <c r="B52" s="60"/>
      <c r="C52" s="306">
        <v>0</v>
      </c>
      <c r="D52" s="68">
        <v>0</v>
      </c>
      <c r="E52" s="68">
        <v>2065</v>
      </c>
      <c r="F52" s="68">
        <v>0</v>
      </c>
      <c r="G52" s="68">
        <v>0</v>
      </c>
      <c r="H52" s="64">
        <f t="shared" si="8"/>
        <v>2065</v>
      </c>
      <c r="I52" s="263">
        <v>2</v>
      </c>
      <c r="J52" s="68">
        <v>295</v>
      </c>
      <c r="K52" s="263"/>
      <c r="L52" s="307">
        <f t="shared" si="9"/>
        <v>2360</v>
      </c>
      <c r="M52" s="263"/>
    </row>
    <row r="53" spans="1:13" s="5" customFormat="1" ht="11.25" customHeight="1">
      <c r="A53" s="284" t="s">
        <v>49</v>
      </c>
      <c r="B53" s="60"/>
      <c r="C53" s="306">
        <v>0</v>
      </c>
      <c r="D53" s="68">
        <v>0</v>
      </c>
      <c r="E53" s="68">
        <v>0</v>
      </c>
      <c r="F53" s="68">
        <v>0</v>
      </c>
      <c r="G53" s="68">
        <v>-585</v>
      </c>
      <c r="H53" s="64">
        <f t="shared" si="8"/>
        <v>-585</v>
      </c>
      <c r="I53" s="263"/>
      <c r="J53" s="68">
        <v>-74</v>
      </c>
      <c r="K53" s="263"/>
      <c r="L53" s="307">
        <f t="shared" si="9"/>
        <v>-659</v>
      </c>
      <c r="M53" s="263"/>
    </row>
    <row r="54" spans="1:13" s="5" customFormat="1" ht="11.25" customHeight="1">
      <c r="A54" s="69" t="s">
        <v>258</v>
      </c>
      <c r="B54" s="60"/>
      <c r="C54" s="306">
        <v>0</v>
      </c>
      <c r="D54" s="68">
        <v>-473</v>
      </c>
      <c r="E54" s="68">
        <v>253</v>
      </c>
      <c r="F54" s="68">
        <v>0</v>
      </c>
      <c r="G54" s="68">
        <v>149</v>
      </c>
      <c r="H54" s="64">
        <f t="shared" si="8"/>
        <v>-71</v>
      </c>
      <c r="I54" s="263"/>
      <c r="J54" s="68">
        <v>23</v>
      </c>
      <c r="K54" s="263"/>
      <c r="L54" s="307">
        <f t="shared" si="9"/>
        <v>-48</v>
      </c>
      <c r="M54" s="263"/>
    </row>
    <row r="55" spans="1:13" s="5" customFormat="1" ht="11.25" customHeight="1">
      <c r="A55" s="286" t="s">
        <v>259</v>
      </c>
      <c r="B55" s="182"/>
      <c r="C55" s="309">
        <f t="shared" ref="C55:H55" si="10">C46+C47+C48+C49+C50+C51+C52+C53+C54</f>
        <v>0</v>
      </c>
      <c r="D55" s="264">
        <f t="shared" si="10"/>
        <v>1143</v>
      </c>
      <c r="E55" s="264">
        <f t="shared" si="10"/>
        <v>1188</v>
      </c>
      <c r="F55" s="264">
        <f t="shared" si="10"/>
        <v>0</v>
      </c>
      <c r="G55" s="264">
        <f t="shared" si="10"/>
        <v>-436</v>
      </c>
      <c r="H55" s="264">
        <f t="shared" si="10"/>
        <v>1895</v>
      </c>
      <c r="I55" s="310"/>
      <c r="J55" s="264">
        <f>J46+J47+J48+J49+J50+J51+J52+J53+J54</f>
        <v>227</v>
      </c>
      <c r="K55" s="310"/>
      <c r="L55" s="311">
        <f>L46+L47+L48+L49+L50+L51+L52+L53+L54</f>
        <v>2122</v>
      </c>
      <c r="M55" s="310"/>
    </row>
    <row r="56" spans="1:13" s="5" customFormat="1" ht="11.25" customHeight="1">
      <c r="A56" s="267"/>
      <c r="B56" s="60"/>
      <c r="C56" s="306"/>
      <c r="D56" s="68"/>
      <c r="E56" s="68"/>
      <c r="F56" s="68"/>
      <c r="G56" s="68"/>
      <c r="H56" s="64"/>
      <c r="I56" s="263"/>
      <c r="J56" s="68"/>
      <c r="K56" s="263"/>
      <c r="L56" s="307"/>
      <c r="M56" s="263"/>
    </row>
    <row r="57" spans="1:13" s="5" customFormat="1" ht="11.25" customHeight="1">
      <c r="A57" s="280" t="s">
        <v>53</v>
      </c>
      <c r="B57" s="60"/>
      <c r="C57" s="312">
        <f t="shared" ref="C57:H57" si="11">C44+C55</f>
        <v>0</v>
      </c>
      <c r="D57" s="64">
        <f t="shared" si="11"/>
        <v>1143</v>
      </c>
      <c r="E57" s="64">
        <f t="shared" si="11"/>
        <v>1188</v>
      </c>
      <c r="F57" s="64">
        <f t="shared" si="11"/>
        <v>0</v>
      </c>
      <c r="G57" s="64">
        <f t="shared" si="11"/>
        <v>7897</v>
      </c>
      <c r="H57" s="64">
        <f t="shared" si="11"/>
        <v>10228</v>
      </c>
      <c r="I57" s="313"/>
      <c r="J57" s="64">
        <f>J44+J55</f>
        <v>1378</v>
      </c>
      <c r="K57" s="263"/>
      <c r="L57" s="307">
        <f>L44+L55</f>
        <v>11606</v>
      </c>
      <c r="M57" s="263"/>
    </row>
    <row r="58" spans="1:13" s="5" customFormat="1" ht="11.25" customHeight="1">
      <c r="A58" s="60"/>
      <c r="B58" s="60"/>
      <c r="C58" s="306"/>
      <c r="D58" s="68"/>
      <c r="E58" s="68"/>
      <c r="F58" s="68"/>
      <c r="G58" s="68"/>
      <c r="H58" s="64"/>
      <c r="I58" s="263"/>
      <c r="J58" s="68"/>
      <c r="K58" s="263"/>
      <c r="L58" s="307"/>
      <c r="M58" s="263"/>
    </row>
    <row r="59" spans="1:13" s="5" customFormat="1" ht="11.25" customHeight="1">
      <c r="A59" s="267" t="s">
        <v>213</v>
      </c>
      <c r="B59" s="47"/>
      <c r="C59" s="314">
        <v>0</v>
      </c>
      <c r="D59" s="314">
        <v>0</v>
      </c>
      <c r="E59" s="314">
        <v>0</v>
      </c>
      <c r="F59" s="211">
        <v>0</v>
      </c>
      <c r="G59" s="68">
        <v>0</v>
      </c>
      <c r="H59" s="64">
        <f t="shared" ref="H59:H65" si="12">SUM(C59:G59)</f>
        <v>0</v>
      </c>
      <c r="I59" s="89"/>
      <c r="J59" s="68">
        <v>-865</v>
      </c>
      <c r="K59" s="89"/>
      <c r="L59" s="87">
        <f t="shared" ref="L59:L65" si="13">+H59+J59</f>
        <v>-865</v>
      </c>
      <c r="M59" s="89"/>
    </row>
    <row r="60" spans="1:13" s="5" customFormat="1" ht="23.25" customHeight="1">
      <c r="A60" s="284" t="s">
        <v>268</v>
      </c>
      <c r="B60" s="205"/>
      <c r="C60" s="314">
        <v>0</v>
      </c>
      <c r="D60" s="314">
        <v>0</v>
      </c>
      <c r="E60" s="314">
        <v>0</v>
      </c>
      <c r="F60" s="314">
        <v>0</v>
      </c>
      <c r="G60" s="314">
        <v>0</v>
      </c>
      <c r="H60" s="290">
        <f t="shared" si="12"/>
        <v>0</v>
      </c>
      <c r="I60" s="313"/>
      <c r="J60" s="72">
        <v>-153</v>
      </c>
      <c r="K60" s="313"/>
      <c r="L60" s="87">
        <f t="shared" si="13"/>
        <v>-153</v>
      </c>
      <c r="M60" s="313"/>
    </row>
    <row r="61" spans="1:13" s="5" customFormat="1" ht="33.950000000000003" hidden="1" customHeight="1" outlineLevel="1">
      <c r="A61" s="284" t="s">
        <v>261</v>
      </c>
      <c r="B61" s="205"/>
      <c r="C61" s="306">
        <v>0</v>
      </c>
      <c r="D61" s="236">
        <v>0</v>
      </c>
      <c r="E61" s="236">
        <v>0</v>
      </c>
      <c r="F61" s="236">
        <v>0</v>
      </c>
      <c r="G61" s="236">
        <v>0</v>
      </c>
      <c r="H61" s="315">
        <f t="shared" si="12"/>
        <v>0</v>
      </c>
      <c r="I61" s="313"/>
      <c r="J61" s="68">
        <v>0</v>
      </c>
      <c r="K61" s="313"/>
      <c r="L61" s="64">
        <f t="shared" si="13"/>
        <v>0</v>
      </c>
      <c r="M61" s="313"/>
    </row>
    <row r="62" spans="1:13" s="5" customFormat="1" ht="11.25" hidden="1" customHeight="1" outlineLevel="1">
      <c r="A62" s="284" t="s">
        <v>262</v>
      </c>
      <c r="B62" s="205"/>
      <c r="C62" s="314">
        <v>0</v>
      </c>
      <c r="D62" s="314">
        <v>0</v>
      </c>
      <c r="E62" s="314">
        <v>0</v>
      </c>
      <c r="F62" s="314">
        <v>0</v>
      </c>
      <c r="G62" s="314">
        <v>0</v>
      </c>
      <c r="H62" s="290">
        <f t="shared" si="12"/>
        <v>0</v>
      </c>
      <c r="I62" s="313"/>
      <c r="J62" s="72">
        <v>0</v>
      </c>
      <c r="K62" s="313"/>
      <c r="L62" s="87">
        <f t="shared" si="13"/>
        <v>0</v>
      </c>
      <c r="M62" s="313"/>
    </row>
    <row r="63" spans="1:13" s="5" customFormat="1" collapsed="1">
      <c r="A63" s="267" t="s">
        <v>263</v>
      </c>
      <c r="B63" s="47"/>
      <c r="C63" s="314">
        <v>0</v>
      </c>
      <c r="D63" s="314">
        <v>0</v>
      </c>
      <c r="E63" s="314">
        <v>0</v>
      </c>
      <c r="F63" s="314">
        <v>0</v>
      </c>
      <c r="G63" s="314">
        <v>0</v>
      </c>
      <c r="H63" s="290">
        <f t="shared" si="12"/>
        <v>0</v>
      </c>
      <c r="I63" s="313"/>
      <c r="J63" s="72">
        <v>-243</v>
      </c>
      <c r="K63" s="313"/>
      <c r="L63" s="87">
        <f t="shared" si="13"/>
        <v>-243</v>
      </c>
      <c r="M63" s="313"/>
    </row>
    <row r="64" spans="1:13" s="5" customFormat="1" ht="11.85" customHeight="1">
      <c r="A64" s="284" t="s">
        <v>264</v>
      </c>
      <c r="B64" s="205"/>
      <c r="C64" s="42">
        <v>0</v>
      </c>
      <c r="D64" s="68">
        <v>0</v>
      </c>
      <c r="E64" s="68">
        <v>0</v>
      </c>
      <c r="F64" s="68">
        <v>0</v>
      </c>
      <c r="G64" s="68">
        <v>0</v>
      </c>
      <c r="H64" s="68">
        <f>SUM(C64:G64)</f>
        <v>0</v>
      </c>
      <c r="I64" s="263"/>
      <c r="J64" s="68">
        <v>-179</v>
      </c>
      <c r="K64" s="263"/>
      <c r="L64" s="87">
        <f>+H64+J64</f>
        <v>-179</v>
      </c>
      <c r="M64" s="263"/>
    </row>
    <row r="65" spans="1:13" s="5" customFormat="1" ht="12" hidden="1" customHeight="1" outlineLevel="1">
      <c r="A65" s="267" t="s">
        <v>265</v>
      </c>
      <c r="B65" s="47"/>
      <c r="C65" s="42">
        <v>0</v>
      </c>
      <c r="D65" s="68">
        <v>27</v>
      </c>
      <c r="E65" s="68">
        <v>0</v>
      </c>
      <c r="F65" s="68">
        <v>0</v>
      </c>
      <c r="G65" s="68">
        <v>108</v>
      </c>
      <c r="H65" s="64">
        <f t="shared" si="12"/>
        <v>135</v>
      </c>
      <c r="I65" s="263"/>
      <c r="J65" s="68">
        <v>-135</v>
      </c>
      <c r="K65" s="263"/>
      <c r="L65" s="307">
        <f t="shared" si="13"/>
        <v>0</v>
      </c>
      <c r="M65" s="263"/>
    </row>
    <row r="66" spans="1:13" s="5" customFormat="1" ht="12" customHeight="1" collapsed="1">
      <c r="A66" s="316" t="s">
        <v>266</v>
      </c>
      <c r="B66" s="231"/>
      <c r="C66" s="317">
        <f t="shared" ref="C66:H66" si="14">C59+C60+C61+C62+C63+C64+C65</f>
        <v>0</v>
      </c>
      <c r="D66" s="318">
        <f t="shared" si="14"/>
        <v>27</v>
      </c>
      <c r="E66" s="318">
        <f t="shared" si="14"/>
        <v>0</v>
      </c>
      <c r="F66" s="318">
        <f t="shared" si="14"/>
        <v>0</v>
      </c>
      <c r="G66" s="318">
        <f t="shared" si="14"/>
        <v>108</v>
      </c>
      <c r="H66" s="318">
        <f t="shared" si="14"/>
        <v>135</v>
      </c>
      <c r="I66" s="319"/>
      <c r="J66" s="318">
        <f>J59+J60+J61+J62+J63+J64+J65</f>
        <v>-1575</v>
      </c>
      <c r="K66" s="319"/>
      <c r="L66" s="320">
        <f>L59+L60+L61+L62+L63+L64+L65</f>
        <v>-1440</v>
      </c>
      <c r="M66" s="319"/>
    </row>
    <row r="67" spans="1:13" s="5" customFormat="1" hidden="1" outlineLevel="1">
      <c r="A67" s="48"/>
      <c r="B67" s="48"/>
      <c r="C67" s="42"/>
      <c r="D67" s="72"/>
      <c r="E67" s="72"/>
      <c r="F67" s="72"/>
      <c r="G67" s="72"/>
      <c r="H67" s="87"/>
      <c r="I67" s="263"/>
      <c r="J67" s="72"/>
      <c r="K67" s="263"/>
      <c r="L67" s="307"/>
      <c r="M67" s="263"/>
    </row>
    <row r="68" spans="1:13" s="5" customFormat="1" ht="11.85" customHeight="1" collapsed="1">
      <c r="A68" s="182" t="s">
        <v>272</v>
      </c>
      <c r="B68" s="321"/>
      <c r="C68" s="264">
        <f t="shared" ref="C68:H68" si="15">C40+C42+C57+C66</f>
        <v>6585</v>
      </c>
      <c r="D68" s="264">
        <f t="shared" si="15"/>
        <v>-541</v>
      </c>
      <c r="E68" s="264">
        <f t="shared" si="15"/>
        <v>455</v>
      </c>
      <c r="F68" s="264">
        <f t="shared" si="15"/>
        <v>0</v>
      </c>
      <c r="G68" s="264">
        <f t="shared" si="15"/>
        <v>70586</v>
      </c>
      <c r="H68" s="264">
        <f t="shared" si="15"/>
        <v>77085</v>
      </c>
      <c r="I68" s="322"/>
      <c r="J68" s="264">
        <f>J40+J42+J57+J66</f>
        <v>15247</v>
      </c>
      <c r="K68" s="321">
        <v>1</v>
      </c>
      <c r="L68" s="264">
        <f>L40+L42+L57+L66</f>
        <v>92332</v>
      </c>
      <c r="M68" s="321"/>
    </row>
    <row r="69" spans="1:13" s="5" customFormat="1" ht="11.85" customHeight="1">
      <c r="A69" s="47"/>
      <c r="B69" s="47"/>
      <c r="C69" s="42"/>
      <c r="D69" s="68"/>
      <c r="E69" s="68"/>
      <c r="F69" s="68"/>
      <c r="G69" s="68"/>
      <c r="H69" s="64"/>
      <c r="I69" s="263"/>
      <c r="J69" s="68"/>
      <c r="K69" s="263"/>
      <c r="L69" s="307"/>
      <c r="M69" s="263"/>
    </row>
    <row r="70" spans="1:13" s="5" customFormat="1" ht="11.85" customHeight="1">
      <c r="A70" s="5" t="s">
        <v>273</v>
      </c>
      <c r="B70" s="47"/>
      <c r="C70" s="42"/>
      <c r="D70" s="68"/>
      <c r="E70" s="236"/>
      <c r="F70" s="236"/>
      <c r="G70" s="236"/>
      <c r="H70" s="315"/>
      <c r="I70" s="263"/>
      <c r="J70" s="236"/>
      <c r="K70" s="263"/>
      <c r="L70" s="307"/>
      <c r="M70" s="263"/>
    </row>
    <row r="71" spans="1:13" s="5" customFormat="1" ht="11.85" customHeight="1">
      <c r="A71" s="5" t="s">
        <v>274</v>
      </c>
      <c r="B71" s="47"/>
      <c r="C71" s="42"/>
      <c r="D71" s="68"/>
      <c r="E71" s="68"/>
      <c r="F71" s="68"/>
      <c r="G71" s="68"/>
      <c r="H71" s="64"/>
      <c r="I71" s="263"/>
      <c r="J71" s="68"/>
      <c r="K71" s="263"/>
      <c r="L71" s="307"/>
      <c r="M71" s="263"/>
    </row>
    <row r="72" spans="1:13" s="212" customFormat="1" ht="11.85" customHeight="1">
      <c r="A72" s="5" t="s">
        <v>275</v>
      </c>
      <c r="B72" s="91"/>
      <c r="C72" s="323"/>
      <c r="D72" s="324"/>
      <c r="E72" s="324"/>
      <c r="F72" s="324"/>
      <c r="G72" s="324"/>
      <c r="H72" s="325"/>
      <c r="I72" s="326"/>
      <c r="J72" s="324"/>
      <c r="K72" s="326"/>
      <c r="L72" s="327"/>
      <c r="M72" s="326"/>
    </row>
    <row r="73" spans="1:13" s="212" customFormat="1" ht="11.85" customHeight="1">
      <c r="A73" s="91"/>
      <c r="B73" s="91"/>
      <c r="C73" s="323"/>
      <c r="D73" s="324"/>
      <c r="E73" s="324"/>
      <c r="F73" s="324"/>
      <c r="G73" s="324"/>
      <c r="H73" s="325"/>
      <c r="I73" s="326"/>
      <c r="J73" s="324"/>
      <c r="K73" s="326"/>
      <c r="L73" s="327"/>
      <c r="M73" s="326"/>
    </row>
    <row r="74" spans="1:13" s="212" customFormat="1" ht="11.85" customHeight="1">
      <c r="A74" s="91"/>
      <c r="B74" s="91"/>
      <c r="C74" s="323"/>
      <c r="D74" s="324"/>
      <c r="E74" s="324"/>
      <c r="F74" s="324"/>
      <c r="G74" s="324"/>
      <c r="H74" s="325"/>
      <c r="I74" s="326"/>
      <c r="J74" s="324"/>
      <c r="K74" s="326"/>
      <c r="L74" s="327"/>
      <c r="M74" s="326"/>
    </row>
    <row r="75" spans="1:13" s="212" customFormat="1" ht="11.85" customHeight="1">
      <c r="A75" s="91"/>
      <c r="B75" s="91"/>
      <c r="C75" s="323"/>
      <c r="D75" s="324"/>
      <c r="E75" s="324"/>
      <c r="F75" s="324"/>
      <c r="G75" s="324"/>
      <c r="H75" s="325"/>
      <c r="I75" s="326"/>
      <c r="J75" s="324"/>
      <c r="K75" s="326"/>
      <c r="L75" s="327"/>
      <c r="M75" s="326"/>
    </row>
    <row r="76" spans="1:13" s="212" customFormat="1" ht="11.85" customHeight="1">
      <c r="A76" s="91"/>
      <c r="B76" s="91"/>
      <c r="C76" s="323"/>
      <c r="D76" s="324"/>
      <c r="E76" s="324"/>
      <c r="F76" s="324"/>
      <c r="G76" s="324"/>
      <c r="H76" s="325"/>
      <c r="I76" s="326"/>
      <c r="J76" s="324"/>
      <c r="K76" s="326"/>
      <c r="L76" s="327"/>
      <c r="M76" s="326"/>
    </row>
    <row r="77" spans="1:13" s="212" customFormat="1" ht="11.85" customHeight="1">
      <c r="A77" s="91"/>
      <c r="B77" s="91"/>
      <c r="C77" s="323"/>
      <c r="D77" s="324"/>
      <c r="E77" s="324"/>
      <c r="F77" s="324"/>
      <c r="G77" s="324"/>
      <c r="H77" s="325"/>
      <c r="I77" s="326"/>
      <c r="J77" s="324"/>
      <c r="K77" s="326"/>
      <c r="L77" s="327"/>
      <c r="M77" s="326"/>
    </row>
    <row r="78" spans="1:13" s="212" customFormat="1" ht="11.85" customHeight="1">
      <c r="A78" s="91"/>
      <c r="B78" s="91"/>
      <c r="C78" s="323"/>
      <c r="D78" s="324"/>
      <c r="E78" s="324"/>
      <c r="F78" s="324"/>
      <c r="G78" s="324"/>
      <c r="H78" s="325"/>
      <c r="I78" s="326"/>
      <c r="J78" s="324"/>
      <c r="K78" s="326"/>
      <c r="L78" s="327"/>
      <c r="M78" s="326"/>
    </row>
  </sheetData>
  <mergeCells count="2">
    <mergeCell ref="C3:H3"/>
    <mergeCell ref="C38:H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Consolidated income statement</vt:lpstr>
      <vt:lpstr>Cons statement of comp income</vt:lpstr>
      <vt:lpstr>Consolidated balance sheet</vt:lpstr>
      <vt:lpstr>Cons statement of cash flow</vt:lpstr>
      <vt:lpstr>Cons statement of changes in eq</vt:lpstr>
      <vt:lpstr>'Cons statement of comp income'!_Hlk531767056</vt:lpstr>
      <vt:lpstr>autofit_1</vt:lpstr>
      <vt:lpstr>lar_evenheader_1</vt:lpstr>
      <vt:lpstr>lar_highlight_1</vt:lpstr>
      <vt:lpstr>lar_oddheader_1</vt:lpstr>
      <vt:lpstr>lar_subtotal_2</vt:lpstr>
      <vt:lpstr>lar_total_1</vt:lpstr>
      <vt:lpstr>lar_total_2</vt:lpstr>
      <vt:lpstr>lar_total_3</vt:lpstr>
      <vt:lpstr>lar_total_4</vt:lpstr>
      <vt:lpstr>name_1</vt:lpstr>
      <vt:lpstr>outarea_dl</vt:lpstr>
      <vt:lpstr>value_1_PACTUALYEAR01</vt:lpstr>
      <vt:lpstr>value_1_PPREVIOUSYEAR01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Sjöberg Tobias (FTR)</cp:lastModifiedBy>
  <cp:lastPrinted>2014-05-28T11:12:23Z</cp:lastPrinted>
  <dcterms:created xsi:type="dcterms:W3CDTF">2014-05-23T06:38:49Z</dcterms:created>
  <dcterms:modified xsi:type="dcterms:W3CDTF">2019-03-20T15:56:21Z</dcterms:modified>
</cp:coreProperties>
</file>