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ThisWorkbook"/>
  <bookViews>
    <workbookView xWindow="-15" yWindow="-15" windowWidth="15375" windowHeight="6060" tabRatio="641" firstSheet="1" activeTab="3"/>
  </bookViews>
  <sheets>
    <sheet name="Consolidated income statement" sheetId="2" r:id="rId1"/>
    <sheet name="Cons statement of comp income " sheetId="40304" r:id="rId2"/>
    <sheet name="Consolidated balance sheet" sheetId="40285" r:id="rId3"/>
    <sheet name="Cons statement of cash flow" sheetId="267" r:id="rId4"/>
    <sheet name="Cons statement of changes in eq" sheetId="40290" r:id="rId5"/>
  </sheets>
  <definedNames>
    <definedName name="_xlnm.Print_Area" localSheetId="4">'Cons statement of changes in eq'!$A$1:$J$103</definedName>
    <definedName name="_xlnm.Print_Area" localSheetId="1">'Cons statement of comp income '!#REF!</definedName>
    <definedName name="_xlnm.Print_Area" localSheetId="0">'Consolidated income statement'!#REF!</definedName>
  </definedNames>
  <calcPr calcId="145621"/>
</workbook>
</file>

<file path=xl/calcChain.xml><?xml version="1.0" encoding="utf-8"?>
<calcChain xmlns="http://schemas.openxmlformats.org/spreadsheetml/2006/main">
  <c r="C44" i="267" l="1"/>
  <c r="E87" i="267"/>
  <c r="C87" i="267"/>
  <c r="E55" i="267"/>
  <c r="C55" i="267"/>
  <c r="E44" i="267"/>
  <c r="E24" i="267"/>
  <c r="E28" i="267"/>
  <c r="C24" i="267"/>
  <c r="C28" i="267"/>
  <c r="E17" i="267"/>
  <c r="C17" i="267"/>
  <c r="E11" i="267"/>
  <c r="C10" i="267"/>
  <c r="C7" i="267"/>
  <c r="C66" i="40285"/>
  <c r="F61" i="40285"/>
  <c r="F66" i="40285"/>
  <c r="D61" i="40285"/>
  <c r="D66" i="40285"/>
  <c r="C55" i="40285"/>
  <c r="F53" i="40285"/>
  <c r="D53" i="40285"/>
  <c r="F51" i="40285"/>
  <c r="D51" i="40285"/>
  <c r="F50" i="40285"/>
  <c r="D50" i="40285"/>
  <c r="F43" i="40285"/>
  <c r="D43" i="40285"/>
  <c r="D42" i="40285"/>
  <c r="C42" i="40285"/>
  <c r="C45" i="40285"/>
  <c r="F41" i="40285"/>
  <c r="F42" i="40285"/>
  <c r="F33" i="40285"/>
  <c r="D33" i="40285"/>
  <c r="C33" i="40285"/>
  <c r="F19" i="40285"/>
  <c r="C19" i="40285"/>
  <c r="D18" i="40285"/>
  <c r="D19" i="40285"/>
  <c r="G36" i="40304"/>
  <c r="F36" i="40304"/>
  <c r="G27" i="40304"/>
  <c r="F27" i="40304"/>
  <c r="F17" i="40304"/>
  <c r="G16" i="40304"/>
  <c r="G15" i="40304"/>
  <c r="G14" i="40304"/>
  <c r="F14" i="40304"/>
  <c r="F22" i="40304"/>
  <c r="F29" i="40304"/>
  <c r="H61" i="2"/>
  <c r="F61" i="2"/>
  <c r="H51" i="2"/>
  <c r="F51" i="2"/>
  <c r="H43" i="2"/>
  <c r="F27" i="2"/>
  <c r="F5" i="40304"/>
  <c r="H25" i="2"/>
  <c r="H27" i="2"/>
  <c r="H21" i="2"/>
  <c r="H18" i="2"/>
  <c r="H11" i="2"/>
  <c r="H7" i="2"/>
  <c r="F7" i="2"/>
  <c r="F15" i="2"/>
  <c r="F19" i="2"/>
  <c r="F22" i="2"/>
  <c r="D45" i="40285"/>
  <c r="C11" i="267"/>
  <c r="C18" i="267"/>
  <c r="C30" i="267"/>
  <c r="C60" i="267"/>
  <c r="C68" i="267"/>
  <c r="C34" i="40285"/>
  <c r="F34" i="40285"/>
  <c r="D55" i="40285"/>
  <c r="C67" i="40285"/>
  <c r="F55" i="40285"/>
  <c r="H15" i="2"/>
  <c r="E18" i="267"/>
  <c r="E30" i="267"/>
  <c r="E60" i="267"/>
  <c r="E68" i="267"/>
  <c r="D34" i="40285"/>
  <c r="F45" i="40285"/>
  <c r="D67" i="40285"/>
  <c r="F31" i="40304"/>
  <c r="G17" i="40304"/>
  <c r="G22" i="40304"/>
  <c r="G29" i="40304"/>
  <c r="H19" i="2"/>
  <c r="H22" i="2"/>
  <c r="G5" i="40304"/>
  <c r="E46" i="267"/>
  <c r="C46" i="267"/>
  <c r="F67" i="40285"/>
  <c r="G31" i="40304"/>
</calcChain>
</file>

<file path=xl/comments1.xml><?xml version="1.0" encoding="utf-8"?>
<comments xmlns="http://schemas.openxmlformats.org/spreadsheetml/2006/main">
  <authors>
    <author>mfli</author>
  </authors>
  <commentList>
    <comment ref="H42" authorId="0">
      <text>
        <r>
          <rPr>
            <b/>
            <sz val="8"/>
            <color indexed="81"/>
            <rFont val="Tahoma"/>
            <family val="2"/>
          </rPr>
          <t>mfli:</t>
        </r>
        <r>
          <rPr>
            <sz val="8"/>
            <color indexed="81"/>
            <rFont val="Tahoma"/>
            <family val="2"/>
          </rPr>
          <t xml:space="preserve">
Justeringat pga ändringen pga IAS 19</t>
        </r>
      </text>
    </comment>
    <comment ref="H43" authorId="0">
      <text>
        <r>
          <rPr>
            <b/>
            <sz val="8"/>
            <color indexed="81"/>
            <rFont val="Tahoma"/>
            <family val="2"/>
          </rPr>
          <t>mfli:</t>
        </r>
        <r>
          <rPr>
            <sz val="8"/>
            <color indexed="81"/>
            <rFont val="Tahoma"/>
            <family val="2"/>
          </rPr>
          <t xml:space="preserve">
Justeringat pga ändringen pga IAS 19</t>
        </r>
      </text>
    </comment>
    <comment ref="H64" authorId="0">
      <text>
        <r>
          <rPr>
            <b/>
            <sz val="8"/>
            <color indexed="81"/>
            <rFont val="Tahoma"/>
            <family val="2"/>
          </rPr>
          <t>mfli:</t>
        </r>
        <r>
          <rPr>
            <sz val="8"/>
            <color indexed="81"/>
            <rFont val="Tahoma"/>
            <family val="2"/>
          </rPr>
          <t xml:space="preserve">
Justeringat pga ändringen pga IAS 19</t>
        </r>
      </text>
    </comment>
  </commentList>
</comments>
</file>

<file path=xl/sharedStrings.xml><?xml version="1.0" encoding="utf-8"?>
<sst xmlns="http://schemas.openxmlformats.org/spreadsheetml/2006/main" count="548" uniqueCount="258">
  <si>
    <t xml:space="preserve">   Dissolved against income statement</t>
  </si>
  <si>
    <t xml:space="preserve">    Other noninterest-bearing liabilities</t>
  </si>
  <si>
    <t xml:space="preserve">    Intangible assets: current</t>
  </si>
  <si>
    <t xml:space="preserve">    Prepaid expenses and accrued income</t>
  </si>
  <si>
    <t>Equity and liabilities</t>
  </si>
  <si>
    <t xml:space="preserve">    Share capital</t>
  </si>
  <si>
    <t xml:space="preserve">    Reserve for cash flow hedges</t>
  </si>
  <si>
    <t>Total equity</t>
  </si>
  <si>
    <t>Non-current liabilities</t>
  </si>
  <si>
    <t>Cash flow from changes in operating assets and operating liabilities</t>
  </si>
  <si>
    <t>Cash flow from operating activities</t>
  </si>
  <si>
    <t>Cash and cash equivalents included in assets held for sale</t>
  </si>
  <si>
    <t>owners of non-controlling interests (minority owners)</t>
  </si>
  <si>
    <t xml:space="preserve">Changes in ownership in Group companies on divestment of shares to </t>
  </si>
  <si>
    <t>Balance carried forward 2013</t>
  </si>
  <si>
    <t>Other, incl. non-cash items</t>
  </si>
  <si>
    <t>Net debt at start of year</t>
  </si>
  <si>
    <t xml:space="preserve">    Assets held for sale</t>
  </si>
  <si>
    <t>Note</t>
  </si>
  <si>
    <t>Funds from operations (FFO)</t>
  </si>
  <si>
    <t xml:space="preserve">    Current tax assets, non-current</t>
  </si>
  <si>
    <t xml:space="preserve">    Other non-current receivables</t>
  </si>
  <si>
    <t>Fair value</t>
  </si>
  <si>
    <t>30, 47</t>
  </si>
  <si>
    <t>Income tax expense</t>
  </si>
  <si>
    <t xml:space="preserve">   Changes in fair value</t>
  </si>
  <si>
    <t>Cash flow from financing activities</t>
  </si>
  <si>
    <t>Cash flow for the year</t>
  </si>
  <si>
    <t>Acquisitions in Group companies</t>
  </si>
  <si>
    <t>Reserve for</t>
  </si>
  <si>
    <t>hedges</t>
  </si>
  <si>
    <t>Tax paid</t>
  </si>
  <si>
    <t xml:space="preserve">    Participations in associated companies and joint ventures</t>
  </si>
  <si>
    <t>Cash and cash equivalents at start of year</t>
  </si>
  <si>
    <t>Cash and cash equivalents at end of year</t>
  </si>
  <si>
    <t>Net debt at end of year</t>
  </si>
  <si>
    <t>Selling expenses</t>
  </si>
  <si>
    <t>Administrative expenses</t>
  </si>
  <si>
    <t xml:space="preserve">    Trade payables and other liabilities</t>
  </si>
  <si>
    <t xml:space="preserve">    Short-term investments</t>
  </si>
  <si>
    <t>CONSOLIDATED STATEMENT OF CASH FLOWS</t>
  </si>
  <si>
    <t>Changes in short-term investments</t>
  </si>
  <si>
    <t>Gross profit</t>
  </si>
  <si>
    <t>Other operating income</t>
  </si>
  <si>
    <t>Financing activities</t>
  </si>
  <si>
    <t>—</t>
  </si>
  <si>
    <t>Owners of the Parent Company</t>
  </si>
  <si>
    <t>Hedging of net investments in foreign operations</t>
  </si>
  <si>
    <t>Divestments</t>
  </si>
  <si>
    <t>Earnings per share</t>
  </si>
  <si>
    <t>Changes in liabilities pertaining to acquisitions of Group companies</t>
  </si>
  <si>
    <t>Changes in liabilities pertaining to acquisitions of Group companies, discounting effects</t>
  </si>
  <si>
    <t>Total equity and liabilities</t>
  </si>
  <si>
    <t>and return from the Swedish Nuclear Waste Fund</t>
  </si>
  <si>
    <t xml:space="preserve">     Other items affecting comparability</t>
  </si>
  <si>
    <t>Amounts in SEK million, 1 January-31 December</t>
  </si>
  <si>
    <t>equity</t>
  </si>
  <si>
    <t>Translation</t>
  </si>
  <si>
    <t>Retained</t>
  </si>
  <si>
    <t xml:space="preserve">earnings </t>
  </si>
  <si>
    <t>Cash flow hedges:</t>
  </si>
  <si>
    <t>Underlying operating profit</t>
  </si>
  <si>
    <t xml:space="preserve">    intangible assets (non-current) and property, plant and equipment</t>
  </si>
  <si>
    <t>Total other comprehensive income for the year</t>
  </si>
  <si>
    <t>Profit for the year attributable to:</t>
  </si>
  <si>
    <t>Transfer to liabilities due to changed shareholders' rights</t>
  </si>
  <si>
    <t xml:space="preserve">     Unrealised changes in the fair value of energy derivatives</t>
  </si>
  <si>
    <t xml:space="preserve">     Unrealised changes in the fair value of inventories</t>
  </si>
  <si>
    <t xml:space="preserve">     Restructuring costs</t>
  </si>
  <si>
    <t xml:space="preserve">    Advance payments paid</t>
  </si>
  <si>
    <t xml:space="preserve">    Advance payments received</t>
  </si>
  <si>
    <t xml:space="preserve">    Derivative assets</t>
  </si>
  <si>
    <t xml:space="preserve">    Derivative liabilities</t>
  </si>
  <si>
    <t xml:space="preserve">   Dissolved against the income statement</t>
  </si>
  <si>
    <t xml:space="preserve">   Tax attributable to cash flow hedges</t>
  </si>
  <si>
    <t>Total other comprehensive income, net after tax</t>
  </si>
  <si>
    <t>Equity attributable to non-controlling interests</t>
  </si>
  <si>
    <t>31 December</t>
  </si>
  <si>
    <t>Cash flow after dividends</t>
  </si>
  <si>
    <t>interests</t>
  </si>
  <si>
    <t xml:space="preserve">    Cash and cash equivalents</t>
  </si>
  <si>
    <t>Total current assets</t>
  </si>
  <si>
    <t>Total assets</t>
  </si>
  <si>
    <t xml:space="preserve">    Other interest-bearing provisions</t>
  </si>
  <si>
    <t xml:space="preserve">    Interest-bearing provisions</t>
  </si>
  <si>
    <t>Changes in inventories</t>
  </si>
  <si>
    <t>Changes in operating receivables</t>
  </si>
  <si>
    <t xml:space="preserve">    Intangible assets: non-current</t>
  </si>
  <si>
    <t xml:space="preserve">    Other shares and participations</t>
  </si>
  <si>
    <t>Investments in associated companies and other shares and participations</t>
  </si>
  <si>
    <t>Investing activities</t>
  </si>
  <si>
    <t>Cash flow from investing activities</t>
  </si>
  <si>
    <t>Translation differences</t>
  </si>
  <si>
    <t xml:space="preserve">     Capital gains/losses, net</t>
  </si>
  <si>
    <t>Total investments</t>
  </si>
  <si>
    <t xml:space="preserve">    Retained earnings incl. profit for the year</t>
  </si>
  <si>
    <t>Amounts in SEK million</t>
  </si>
  <si>
    <t xml:space="preserve">    Prepaid expenses</t>
  </si>
  <si>
    <t>Free cash flow (Cash flow from operating activities less maintenance investments)</t>
  </si>
  <si>
    <t>Cash flow after dividend</t>
  </si>
  <si>
    <t>Analysis of change in net debt</t>
  </si>
  <si>
    <t>Changes as a result of valuation at fair value</t>
  </si>
  <si>
    <t>pertaining to defined benefit obligations</t>
  </si>
  <si>
    <t>Cash flow before financing activities</t>
  </si>
  <si>
    <t>Items that will be reclassified to profit or loss when specific conditions are met:</t>
  </si>
  <si>
    <t>Items that will not be reclassified to profit or loss:</t>
  </si>
  <si>
    <t>Remeasurement pertaining to defined benefit obligations</t>
  </si>
  <si>
    <t>Tax attributable to remeasurement pertaining to defined benefit obligations</t>
  </si>
  <si>
    <t>2013</t>
  </si>
  <si>
    <t>Receivable from Vattenfall's pension foundation</t>
  </si>
  <si>
    <t>1 January</t>
  </si>
  <si>
    <t>Payment from Vattenfall's pension foundation</t>
  </si>
  <si>
    <t>Reversal of depreciation, amortisation and impairment losses</t>
  </si>
  <si>
    <t>Settlement of receivable from Vattenfall's pension foundation</t>
  </si>
  <si>
    <t>Earnings per share, basic and diluted, SEK</t>
  </si>
  <si>
    <t>Attributable to</t>
  </si>
  <si>
    <t>Profit for the year</t>
  </si>
  <si>
    <t>Current assets</t>
  </si>
  <si>
    <t>Total non-current assets</t>
  </si>
  <si>
    <t>Interest-bearing liabilities/short-term investments acquired/divested</t>
  </si>
  <si>
    <t>Number of shares in Vattenfall AB, thousands</t>
  </si>
  <si>
    <t xml:space="preserve">    Inventories</t>
  </si>
  <si>
    <t xml:space="preserve">    Trade receivables and other receivables</t>
  </si>
  <si>
    <t>CONSOLIDATED BALANCE SHEET</t>
  </si>
  <si>
    <t>Assets</t>
  </si>
  <si>
    <t>Non-current assets</t>
  </si>
  <si>
    <t xml:space="preserve">    Property, plant and equipment</t>
  </si>
  <si>
    <t xml:space="preserve">    Investment property</t>
  </si>
  <si>
    <t xml:space="preserve">    Share in the Swedish Nuclear Waste Fund</t>
  </si>
  <si>
    <t xml:space="preserve">    Deferred tax assets</t>
  </si>
  <si>
    <t>Total</t>
  </si>
  <si>
    <t>Current liabilities</t>
  </si>
  <si>
    <t>Cash and cash equivalents</t>
  </si>
  <si>
    <t>Dividend, SEK million</t>
  </si>
  <si>
    <t xml:space="preserve">    Interest-bearing liabilities</t>
  </si>
  <si>
    <t>Total current liabilities</t>
  </si>
  <si>
    <t>Dividend per share, SEK</t>
  </si>
  <si>
    <t>Other changes in ownership</t>
  </si>
  <si>
    <t>Operating activities</t>
  </si>
  <si>
    <t>Total non-current liabilities</t>
  </si>
  <si>
    <t xml:space="preserve">    Liabilities associated with assets held for sale</t>
  </si>
  <si>
    <t>Net sales</t>
  </si>
  <si>
    <t>Transferred to the income statement, available-for-sale financial assets</t>
  </si>
  <si>
    <t>CONSOLIDATED STATEMENT OF CHANGES IN EQUITY</t>
  </si>
  <si>
    <t>Tax attributable to hedging of net investments in foreign operations</t>
  </si>
  <si>
    <t xml:space="preserve">    Accrued expenses and deferred income</t>
  </si>
  <si>
    <t>Dividends paid to owners</t>
  </si>
  <si>
    <t>Equity attributable to owners of the Parent Company</t>
  </si>
  <si>
    <t>Profit before tax</t>
  </si>
  <si>
    <t xml:space="preserve">   Transferred to cost of hedged item</t>
  </si>
  <si>
    <t xml:space="preserve">    Current tax liabilities</t>
  </si>
  <si>
    <t>Translation differences and exchange rate effects, net, divested companies</t>
  </si>
  <si>
    <t>Owner of the Parent Company</t>
  </si>
  <si>
    <t>Attributable to equity owner of the Parent Company</t>
  </si>
  <si>
    <t>Total hedging of net investments in foreign operations</t>
  </si>
  <si>
    <t>CONSOLIDATED STATEMENT OF COMPREHENSIVE INCOME</t>
  </si>
  <si>
    <t>Other comprehensive income:</t>
  </si>
  <si>
    <t>Operating profit before depreciation and amortisation (EBITDA)</t>
  </si>
  <si>
    <t>7, 8, 9</t>
  </si>
  <si>
    <t>8, 27, 56</t>
  </si>
  <si>
    <t>9, 23</t>
  </si>
  <si>
    <t>9, 24</t>
  </si>
  <si>
    <t>9, 25</t>
  </si>
  <si>
    <t>Total comprehensive income for the year attributable to:</t>
  </si>
  <si>
    <t xml:space="preserve">   </t>
  </si>
  <si>
    <t>interests)</t>
  </si>
  <si>
    <t>Changed calculation of net debt</t>
  </si>
  <si>
    <t>Translation differences on net debt</t>
  </si>
  <si>
    <t>Total cash flow hedges</t>
  </si>
  <si>
    <t>Financial items, net excl. discounting effects attributable to provisions</t>
  </si>
  <si>
    <t>Interest-bearing liabilities associated with assets held for sale</t>
  </si>
  <si>
    <t>Total equity attributable to owners of the Parent Company</t>
  </si>
  <si>
    <t>CONSOLIDATED INCOME STATEMENT</t>
  </si>
  <si>
    <t>Supplementary information</t>
  </si>
  <si>
    <t>Total comprehensive income for the year</t>
  </si>
  <si>
    <t>See also Note 49 to the consolidated accounts, Specifications of equity.</t>
  </si>
  <si>
    <t>Amortisation of debt pertaining to acquisitions of Group companies</t>
  </si>
  <si>
    <t xml:space="preserve">    Hybrid Capital</t>
  </si>
  <si>
    <t>Research and development costs</t>
  </si>
  <si>
    <t>Other operating expenses</t>
  </si>
  <si>
    <t>Participations in the results of associated companies</t>
  </si>
  <si>
    <t>Change in interest-bearing liabilities for leasing</t>
  </si>
  <si>
    <t xml:space="preserve">    Biological  assets</t>
  </si>
  <si>
    <t>Capital gains/losses, net</t>
  </si>
  <si>
    <t>Changes in operating liabilities</t>
  </si>
  <si>
    <t>Other changes</t>
  </si>
  <si>
    <t>Cash and cash equivalents in acquired companies</t>
  </si>
  <si>
    <t>Cash and cash equivalents in divested companies</t>
  </si>
  <si>
    <t xml:space="preserve">    Current tax assets</t>
  </si>
  <si>
    <t>Other investments in non-current assets</t>
  </si>
  <si>
    <t xml:space="preserve">    Other interest-bearing liabilities</t>
  </si>
  <si>
    <t xml:space="preserve">    Pension provisions</t>
  </si>
  <si>
    <t xml:space="preserve">    Deferred tax liabilities</t>
  </si>
  <si>
    <t>Interest-bearing liabilitiy for future dividend</t>
  </si>
  <si>
    <t>2012</t>
  </si>
  <si>
    <t xml:space="preserve">    Other reserves</t>
  </si>
  <si>
    <t>1) Certain amounts for 2012 have been recalculated compared with</t>
  </si>
  <si>
    <t xml:space="preserve">     previously published information in Vattenfall's 2012 Annual Report.</t>
  </si>
  <si>
    <t xml:space="preserve">     financial statements compared with the preceding year.</t>
  </si>
  <si>
    <t xml:space="preserve">     See Note 2 to the consolidated accounts, Important changes in the</t>
  </si>
  <si>
    <t xml:space="preserve">    Total items affecting comparability in operating profit which</t>
  </si>
  <si>
    <t xml:space="preserve">    also constitute the difference between operating profit and</t>
  </si>
  <si>
    <t xml:space="preserve">    the underlying operating profit</t>
  </si>
  <si>
    <t>reserve</t>
  </si>
  <si>
    <r>
      <t>Impairment of available-for-sale financial assets</t>
    </r>
    <r>
      <rPr>
        <strike/>
        <sz val="10"/>
        <rFont val="Arial"/>
        <family val="2"/>
      </rPr>
      <t xml:space="preserve"> </t>
    </r>
  </si>
  <si>
    <t>Non-controlling interests</t>
  </si>
  <si>
    <t>Contribution from owners of non-controlling interests</t>
  </si>
  <si>
    <t>3) Short-term borrowings in which the duration is three months or shorter are reported net.</t>
  </si>
  <si>
    <r>
      <t>Loans raised</t>
    </r>
    <r>
      <rPr>
        <vertAlign val="superscript"/>
        <sz val="9"/>
        <rFont val="Arial"/>
        <family val="2"/>
      </rPr>
      <t>3</t>
    </r>
  </si>
  <si>
    <t>8, 9, 13, 14, 15, 21, 22</t>
  </si>
  <si>
    <r>
      <t>Cost of products sold</t>
    </r>
    <r>
      <rPr>
        <vertAlign val="superscript"/>
        <sz val="9"/>
        <rFont val="Arial"/>
        <family val="2"/>
      </rPr>
      <t>2</t>
    </r>
  </si>
  <si>
    <r>
      <t>Operating profit (EBIT)</t>
    </r>
    <r>
      <rPr>
        <b/>
        <vertAlign val="superscript"/>
        <sz val="9"/>
        <rFont val="Arial"/>
        <family val="2"/>
      </rPr>
      <t>3</t>
    </r>
  </si>
  <si>
    <r>
      <t>Financial income</t>
    </r>
    <r>
      <rPr>
        <vertAlign val="superscript"/>
        <sz val="9"/>
        <rFont val="Arial"/>
        <family val="2"/>
      </rPr>
      <t>4, 6</t>
    </r>
  </si>
  <si>
    <r>
      <t>Financial expenses</t>
    </r>
    <r>
      <rPr>
        <vertAlign val="superscript"/>
        <sz val="9"/>
        <rFont val="Arial"/>
        <family val="2"/>
      </rPr>
      <t>5, 6</t>
    </r>
  </si>
  <si>
    <r>
      <t>Non-controlling interests</t>
    </r>
    <r>
      <rPr>
        <strike/>
        <sz val="9"/>
        <rFont val="Arial"/>
        <family val="2"/>
      </rPr>
      <t xml:space="preserve"> </t>
    </r>
  </si>
  <si>
    <t>2) Of which, depreciation, amortisation and impairment losses pertaining to</t>
  </si>
  <si>
    <t>3) Including items affecting comparability attributable to:</t>
  </si>
  <si>
    <t>4) Including return from the Swedish Nuclear Waste Fund</t>
  </si>
  <si>
    <t>5) Including interest components related to pension costs</t>
  </si>
  <si>
    <t>5) Including discounting effects attributable to provisions</t>
  </si>
  <si>
    <t>7) Proposed dividend</t>
  </si>
  <si>
    <r>
      <t>Remeasurement of available-for-sale financial assets</t>
    </r>
    <r>
      <rPr>
        <strike/>
        <sz val="10"/>
        <rFont val="Arial"/>
        <family val="2"/>
      </rPr>
      <t xml:space="preserve"> </t>
    </r>
  </si>
  <si>
    <t xml:space="preserve">     Impairment losses and reversed impairment losses, net, pertaining non-current assets</t>
  </si>
  <si>
    <t>3) Of which, depreciation, amortisation and impairment losses pertaining to non-current assets</t>
  </si>
  <si>
    <t>6) Items affecting comparability recognised as financial income and expenses, net</t>
  </si>
  <si>
    <t>See also information on Collateral (Note 50), Contingent liabilities (Note 51) and Commitments under consortium agreements (Note 52).</t>
  </si>
  <si>
    <t xml:space="preserve">1) Certain amounts for 2012 have been recalculated compared with  previously published information in Vattenfall's 2012 Annual Report. </t>
  </si>
  <si>
    <t xml:space="preserve">     See Note 2 to the consolidated accounts, Important changes in the financial statements compared with the preceding year.</t>
  </si>
  <si>
    <t xml:space="preserve">1) The amount for 2012 have been recalculated compared with  previously published information in Vattenfall's 2012 Annual Report. </t>
  </si>
  <si>
    <t>Changes in loans to owners of non-controlling interests in foreign Group companies</t>
  </si>
  <si>
    <t>Divestment of shares in Group companies to owners of non-controlling interests</t>
  </si>
  <si>
    <t>Amortisation of other debt interests</t>
  </si>
  <si>
    <t>2) The amount has been adjusted compared to the amount presented in the Vattenfall´s 2013 Year-End report.</t>
  </si>
  <si>
    <t>Group contributions from owners of</t>
  </si>
  <si>
    <t>non-controlling interests , net after tax</t>
  </si>
  <si>
    <t>Balance carried forward 2012</t>
  </si>
  <si>
    <t>Remeasurement of available-for-sale financial assets</t>
  </si>
  <si>
    <r>
      <t>Balance carried forward 2012</t>
    </r>
    <r>
      <rPr>
        <b/>
        <vertAlign val="superscript"/>
        <sz val="10"/>
        <rFont val="Arial"/>
        <family val="2"/>
      </rPr>
      <t>1</t>
    </r>
  </si>
  <si>
    <t>2) Of which, Reserve for cash flow hedges SEK -39 million (-48).</t>
  </si>
  <si>
    <t xml:space="preserve">8) EBITDA and total impairment losses have been adjusted compared to the amount </t>
  </si>
  <si>
    <t xml:space="preserve">    presented in the Vattenfall's 2013 Year-End report.</t>
  </si>
  <si>
    <t xml:space="preserve">Translation differences and exchange rate effects </t>
  </si>
  <si>
    <t>net, divested companies</t>
  </si>
  <si>
    <t xml:space="preserve">Tax attributable to remeasurement </t>
  </si>
  <si>
    <t xml:space="preserve">Tax attributable to hedging of net investments in </t>
  </si>
  <si>
    <t>foreign operations</t>
  </si>
  <si>
    <t>Tax attributable to hedging of net investments in</t>
  </si>
  <si>
    <t>Changes in ownership in Group companies</t>
  </si>
  <si>
    <t xml:space="preserve">on divestment of shares to owners of </t>
  </si>
  <si>
    <t>non-controlling interests</t>
  </si>
  <si>
    <t>Transitional effect of adoption of</t>
  </si>
  <si>
    <t>new accounting rules (IAS 19)</t>
  </si>
  <si>
    <t>capital</t>
  </si>
  <si>
    <t xml:space="preserve">Share </t>
  </si>
  <si>
    <t>to non-</t>
  </si>
  <si>
    <t>controlling</t>
  </si>
  <si>
    <r>
      <t>Remeasurement of available-for-sale financial assets</t>
    </r>
    <r>
      <rPr>
        <strike/>
        <sz val="9"/>
        <rFont val="Arial"/>
        <family val="2"/>
      </rPr>
      <t xml:space="preserve"> </t>
    </r>
  </si>
  <si>
    <r>
      <t>Impairment of available-for-sale financial assets</t>
    </r>
    <r>
      <rPr>
        <strike/>
        <sz val="9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</si>
</sst>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9"/>
      <name val="Geneva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  <font>
      <u/>
      <sz val="9"/>
      <name val="Arial"/>
      <family val="2"/>
    </font>
    <font>
      <strike/>
      <sz val="9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trike/>
      <sz val="9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Geneva"/>
    </font>
    <font>
      <b/>
      <sz val="8"/>
      <name val="Arial"/>
      <family val="2"/>
    </font>
    <font>
      <strike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vertAlign val="superscript"/>
      <sz val="10"/>
      <name val="Arial"/>
      <family val="2"/>
    </font>
    <font>
      <sz val="20"/>
      <color indexed="48"/>
      <name val="Verdan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8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6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9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28" fillId="15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5" borderId="0" applyNumberFormat="0" applyBorder="0" applyAlignment="0" applyProtection="0"/>
    <xf numFmtId="0" fontId="28" fillId="14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23" borderId="0" applyNumberFormat="0" applyBorder="0" applyAlignment="0" applyProtection="0"/>
    <xf numFmtId="0" fontId="22" fillId="31" borderId="0" applyNumberFormat="0" applyBorder="0" applyAlignment="0" applyProtection="0"/>
    <xf numFmtId="0" fontId="23" fillId="24" borderId="0" applyNumberFormat="0" applyBorder="0" applyAlignment="0" applyProtection="0"/>
    <xf numFmtId="0" fontId="23" fillId="2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21" borderId="0" applyNumberFormat="0" applyBorder="0" applyAlignment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3" fillId="37" borderId="0" applyNumberFormat="0" applyBorder="0" applyAlignment="0" applyProtection="0"/>
    <xf numFmtId="0" fontId="29" fillId="35" borderId="0" applyNumberFormat="0" applyBorder="0" applyAlignment="0" applyProtection="0"/>
    <xf numFmtId="0" fontId="30" fillId="39" borderId="1" applyNumberFormat="0" applyAlignment="0" applyProtection="0"/>
    <xf numFmtId="0" fontId="25" fillId="30" borderId="2" applyNumberFormat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31" fillId="0" borderId="0" applyNumberFormat="0" applyFill="0" applyBorder="0" applyAlignment="0" applyProtection="0"/>
    <xf numFmtId="0" fontId="22" fillId="28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6" borderId="1" applyNumberFormat="0" applyAlignment="0" applyProtection="0"/>
    <xf numFmtId="0" fontId="24" fillId="0" borderId="6" applyNumberFormat="0" applyFill="0" applyAlignment="0" applyProtection="0"/>
    <xf numFmtId="0" fontId="24" fillId="36" borderId="0" applyNumberFormat="0" applyBorder="0" applyAlignment="0" applyProtection="0"/>
    <xf numFmtId="0" fontId="1" fillId="0" borderId="0"/>
    <xf numFmtId="0" fontId="5" fillId="0" borderId="0"/>
    <xf numFmtId="0" fontId="7" fillId="35" borderId="1" applyNumberFormat="0" applyFont="0" applyAlignment="0" applyProtection="0"/>
    <xf numFmtId="0" fontId="27" fillId="39" borderId="7" applyNumberFormat="0" applyAlignment="0" applyProtection="0"/>
    <xf numFmtId="4" fontId="7" fillId="45" borderId="1" applyNumberFormat="0" applyProtection="0">
      <alignment vertical="center"/>
    </xf>
    <xf numFmtId="4" fontId="36" fillId="46" borderId="1" applyNumberFormat="0" applyProtection="0">
      <alignment vertical="center"/>
    </xf>
    <xf numFmtId="4" fontId="7" fillId="46" borderId="1" applyNumberFormat="0" applyProtection="0">
      <alignment horizontal="left" vertical="center" indent="1"/>
    </xf>
    <xf numFmtId="0" fontId="37" fillId="45" borderId="8" applyNumberFormat="0" applyProtection="0">
      <alignment horizontal="left" vertical="top" indent="1"/>
    </xf>
    <xf numFmtId="4" fontId="7" fillId="16" borderId="1" applyNumberFormat="0" applyProtection="0">
      <alignment horizontal="left" vertical="center" indent="1"/>
    </xf>
    <xf numFmtId="4" fontId="7" fillId="7" borderId="1" applyNumberFormat="0" applyProtection="0">
      <alignment horizontal="right" vertical="center"/>
    </xf>
    <xf numFmtId="4" fontId="7" fillId="47" borderId="1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14" borderId="1" applyNumberFormat="0" applyProtection="0">
      <alignment horizontal="right" vertical="center"/>
    </xf>
    <xf numFmtId="4" fontId="7" fillId="17" borderId="1" applyNumberFormat="0" applyProtection="0">
      <alignment horizontal="right" vertical="center"/>
    </xf>
    <xf numFmtId="4" fontId="7" fillId="44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4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7" fillId="48" borderId="9" applyNumberFormat="0" applyProtection="0">
      <alignment horizontal="left" vertical="center" indent="1"/>
    </xf>
    <xf numFmtId="4" fontId="1" fillId="11" borderId="9" applyNumberFormat="0" applyProtection="0">
      <alignment horizontal="left" vertical="center" indent="1"/>
    </xf>
    <xf numFmtId="4" fontId="1" fillId="11" borderId="9" applyNumberFormat="0" applyProtection="0">
      <alignment horizontal="left" vertical="center" indent="1"/>
    </xf>
    <xf numFmtId="4" fontId="7" fillId="3" borderId="1" applyNumberFormat="0" applyProtection="0">
      <alignment horizontal="right" vertical="center"/>
    </xf>
    <xf numFmtId="4" fontId="7" fillId="2" borderId="9" applyNumberFormat="0" applyProtection="0">
      <alignment horizontal="left" vertical="center" indent="1"/>
    </xf>
    <xf numFmtId="4" fontId="7" fillId="3" borderId="9" applyNumberFormat="0" applyProtection="0">
      <alignment horizontal="left" vertical="center" indent="1"/>
    </xf>
    <xf numFmtId="0" fontId="7" fillId="8" borderId="1" applyNumberFormat="0" applyProtection="0">
      <alignment horizontal="left" vertical="center" indent="1"/>
    </xf>
    <xf numFmtId="0" fontId="7" fillId="11" borderId="8" applyNumberFormat="0" applyProtection="0">
      <alignment horizontal="left" vertical="top" indent="1"/>
    </xf>
    <xf numFmtId="0" fontId="7" fillId="49" borderId="1" applyNumberFormat="0" applyProtection="0">
      <alignment horizontal="left" vertical="center" indent="1"/>
    </xf>
    <xf numFmtId="0" fontId="7" fillId="3" borderId="8" applyNumberFormat="0" applyProtection="0">
      <alignment horizontal="left" vertical="top" indent="1"/>
    </xf>
    <xf numFmtId="0" fontId="7" fillId="12" borderId="1" applyNumberFormat="0" applyProtection="0">
      <alignment horizontal="left" vertical="center" indent="1"/>
    </xf>
    <xf numFmtId="0" fontId="7" fillId="12" borderId="8" applyNumberFormat="0" applyProtection="0">
      <alignment horizontal="left" vertical="top" indent="1"/>
    </xf>
    <xf numFmtId="0" fontId="7" fillId="2" borderId="1" applyNumberFormat="0" applyProtection="0">
      <alignment horizontal="left" vertical="center" indent="1"/>
    </xf>
    <xf numFmtId="0" fontId="7" fillId="2" borderId="8" applyNumberFormat="0" applyProtection="0">
      <alignment horizontal="left" vertical="top" indent="1"/>
    </xf>
    <xf numFmtId="0" fontId="7" fillId="50" borderId="10" applyNumberFormat="0">
      <protection locked="0"/>
    </xf>
    <xf numFmtId="0" fontId="20" fillId="11" borderId="11" applyBorder="0"/>
    <xf numFmtId="4" fontId="38" fillId="38" borderId="8" applyNumberFormat="0" applyProtection="0">
      <alignment vertical="center"/>
    </xf>
    <xf numFmtId="4" fontId="36" fillId="51" borderId="12" applyNumberFormat="0" applyProtection="0">
      <alignment vertical="center"/>
    </xf>
    <xf numFmtId="4" fontId="38" fillId="8" borderId="8" applyNumberFormat="0" applyProtection="0">
      <alignment horizontal="left" vertical="center" indent="1"/>
    </xf>
    <xf numFmtId="0" fontId="38" fillId="38" borderId="8" applyNumberFormat="0" applyProtection="0">
      <alignment horizontal="left" vertical="top" indent="1"/>
    </xf>
    <xf numFmtId="4" fontId="7" fillId="0" borderId="1" applyNumberFormat="0" applyProtection="0">
      <alignment horizontal="right" vertical="center"/>
    </xf>
    <xf numFmtId="4" fontId="36" fillId="52" borderId="1" applyNumberFormat="0" applyProtection="0">
      <alignment horizontal="right" vertical="center"/>
    </xf>
    <xf numFmtId="4" fontId="7" fillId="16" borderId="1" applyNumberFormat="0" applyProtection="0">
      <alignment horizontal="left" vertical="center" indent="1"/>
    </xf>
    <xf numFmtId="0" fontId="38" fillId="3" borderId="8" applyNumberFormat="0" applyProtection="0">
      <alignment horizontal="left" vertical="top" indent="1"/>
    </xf>
    <xf numFmtId="4" fontId="39" fillId="53" borderId="9" applyNumberFormat="0" applyProtection="0">
      <alignment horizontal="left" vertical="center" indent="1"/>
    </xf>
    <xf numFmtId="0" fontId="7" fillId="54" borderId="12"/>
    <xf numFmtId="4" fontId="40" fillId="50" borderId="1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5" fillId="0" borderId="0"/>
    <xf numFmtId="0" fontId="15" fillId="0" borderId="0">
      <alignment vertical="top"/>
    </xf>
    <xf numFmtId="0" fontId="41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42" fillId="0" borderId="0" applyNumberFormat="0" applyFill="0" applyBorder="0" applyAlignment="0" applyProtection="0"/>
  </cellStyleXfs>
  <cellXfs count="89">
    <xf numFmtId="0" fontId="0" fillId="0" borderId="0" xfId="0" applyAlignment="1"/>
    <xf numFmtId="0" fontId="4" fillId="0" borderId="0" xfId="0" applyFont="1" applyFill="1" applyBorder="1" applyAlignment="1"/>
    <xf numFmtId="3" fontId="2" fillId="0" borderId="0" xfId="0" applyNumberFormat="1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3" fontId="4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2" fillId="0" borderId="14" xfId="0" applyFont="1" applyFill="1" applyBorder="1" applyAlignment="1"/>
    <xf numFmtId="3" fontId="2" fillId="0" borderId="14" xfId="0" applyNumberFormat="1" applyFont="1" applyFill="1" applyBorder="1" applyAlignment="1">
      <alignment horizontal="right"/>
    </xf>
    <xf numFmtId="0" fontId="4" fillId="0" borderId="14" xfId="0" applyFont="1" applyFill="1" applyBorder="1" applyAlignment="1"/>
    <xf numFmtId="3" fontId="2" fillId="0" borderId="14" xfId="0" applyNumberFormat="1" applyFont="1" applyFill="1" applyBorder="1" applyAlignment="1"/>
    <xf numFmtId="3" fontId="2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3" fontId="3" fillId="0" borderId="0" xfId="59" applyNumberFormat="1" applyFont="1" applyFill="1" applyBorder="1"/>
    <xf numFmtId="14" fontId="2" fillId="0" borderId="14" xfId="0" quotePrefix="1" applyNumberFormat="1" applyFont="1" applyFill="1" applyBorder="1" applyAlignment="1">
      <alignment horizontal="right"/>
    </xf>
    <xf numFmtId="0" fontId="8" fillId="0" borderId="0" xfId="0" applyFont="1" applyFill="1" applyAlignment="1"/>
    <xf numFmtId="0" fontId="2" fillId="0" borderId="14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/>
    <xf numFmtId="14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3" fontId="1" fillId="0" borderId="0" xfId="59" applyNumberFormat="1" applyFont="1" applyFill="1" applyBorder="1"/>
    <xf numFmtId="0" fontId="4" fillId="0" borderId="15" xfId="0" applyFont="1" applyFill="1" applyBorder="1" applyAlignment="1"/>
    <xf numFmtId="0" fontId="2" fillId="0" borderId="15" xfId="0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4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16" xfId="0" applyFont="1" applyFill="1" applyBorder="1" applyAlignment="1"/>
    <xf numFmtId="0" fontId="7" fillId="0" borderId="14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2" fillId="0" borderId="0" xfId="0" quotePrefix="1" applyFont="1" applyFill="1" applyAlignment="1"/>
    <xf numFmtId="0" fontId="1" fillId="0" borderId="0" xfId="0" applyFont="1" applyFill="1" applyBorder="1" applyAlignment="1"/>
    <xf numFmtId="0" fontId="12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12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14" xfId="0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/>
    <xf numFmtId="3" fontId="8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/>
    <xf numFmtId="3" fontId="6" fillId="0" borderId="0" xfId="0" applyNumberFormat="1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left"/>
    </xf>
    <xf numFmtId="2" fontId="2" fillId="0" borderId="0" xfId="0" applyNumberFormat="1" applyFont="1" applyFill="1" applyAlignment="1">
      <alignment horizontal="right"/>
    </xf>
    <xf numFmtId="16" fontId="2" fillId="0" borderId="0" xfId="0" quotePrefix="1" applyNumberFormat="1" applyFont="1" applyFill="1" applyAlignment="1">
      <alignment horizontal="right"/>
    </xf>
    <xf numFmtId="0" fontId="2" fillId="0" borderId="14" xfId="0" applyFont="1" applyFill="1" applyBorder="1">
      <alignment vertical="top"/>
    </xf>
    <xf numFmtId="0" fontId="2" fillId="0" borderId="0" xfId="0" applyFont="1" applyFill="1">
      <alignment vertical="top"/>
    </xf>
    <xf numFmtId="0" fontId="7" fillId="0" borderId="0" xfId="0" applyFont="1" applyFill="1" applyAlignment="1">
      <alignment horizontal="right"/>
    </xf>
    <xf numFmtId="0" fontId="2" fillId="0" borderId="0" xfId="0" applyFont="1" applyFill="1" applyBorder="1">
      <alignment vertical="top"/>
    </xf>
    <xf numFmtId="0" fontId="4" fillId="0" borderId="0" xfId="0" applyFont="1" applyFill="1" applyBorder="1">
      <alignment vertical="top"/>
    </xf>
    <xf numFmtId="0" fontId="1" fillId="0" borderId="0" xfId="0" applyFont="1" applyFill="1" applyBorder="1">
      <alignment vertical="top"/>
    </xf>
    <xf numFmtId="0" fontId="1" fillId="0" borderId="14" xfId="0" applyFont="1" applyFill="1" applyBorder="1">
      <alignment vertical="top"/>
    </xf>
    <xf numFmtId="0" fontId="1" fillId="0" borderId="0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16" fillId="0" borderId="0" xfId="0" applyFont="1" applyFill="1" applyBorder="1">
      <alignment vertical="top"/>
    </xf>
    <xf numFmtId="0" fontId="3" fillId="0" borderId="0" xfId="0" applyFont="1" applyFill="1" applyBorder="1">
      <alignment vertical="top"/>
    </xf>
    <xf numFmtId="0" fontId="7" fillId="0" borderId="0" xfId="0" applyFont="1" applyFill="1" applyBorder="1">
      <alignment vertical="top"/>
    </xf>
    <xf numFmtId="0" fontId="7" fillId="0" borderId="0" xfId="0" applyFont="1" applyFill="1" applyAlignment="1"/>
    <xf numFmtId="3" fontId="7" fillId="0" borderId="0" xfId="0" applyNumberFormat="1" applyFont="1" applyFill="1" applyAlignment="1"/>
    <xf numFmtId="3" fontId="7" fillId="0" borderId="0" xfId="0" applyNumberFormat="1" applyFont="1" applyFill="1" applyAlignment="1">
      <alignment horizontal="right"/>
    </xf>
    <xf numFmtId="0" fontId="7" fillId="0" borderId="14" xfId="0" applyFont="1" applyFill="1" applyBorder="1" applyAlignment="1"/>
    <xf numFmtId="3" fontId="7" fillId="0" borderId="14" xfId="0" applyNumberFormat="1" applyFont="1" applyFill="1" applyBorder="1" applyAlignment="1">
      <alignment horizontal="right"/>
    </xf>
    <xf numFmtId="0" fontId="20" fillId="0" borderId="0" xfId="0" applyFont="1" applyFill="1" applyAlignment="1"/>
    <xf numFmtId="3" fontId="20" fillId="0" borderId="0" xfId="0" applyNumberFormat="1" applyFont="1" applyFill="1" applyAlignment="1">
      <alignment horizontal="right"/>
    </xf>
    <xf numFmtId="3" fontId="6" fillId="0" borderId="0" xfId="59" applyNumberFormat="1" applyFont="1" applyFill="1" applyBorder="1" applyAlignment="1">
      <alignment horizontal="left"/>
    </xf>
    <xf numFmtId="0" fontId="3" fillId="0" borderId="14" xfId="0" applyFont="1" applyFill="1" applyBorder="1">
      <alignment vertical="top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3" fontId="2" fillId="0" borderId="0" xfId="59" applyNumberFormat="1" applyFont="1" applyFill="1" applyBorder="1"/>
    <xf numFmtId="0" fontId="10" fillId="0" borderId="14" xfId="0" applyFont="1" applyFill="1" applyBorder="1" applyAlignment="1">
      <alignment horizontal="right"/>
    </xf>
    <xf numFmtId="3" fontId="13" fillId="0" borderId="0" xfId="59" applyNumberFormat="1" applyFont="1" applyFill="1" applyBorder="1" applyAlignment="1">
      <alignment horizontal="left"/>
    </xf>
    <xf numFmtId="0" fontId="14" fillId="0" borderId="14" xfId="0" applyFont="1" applyFill="1" applyBorder="1" applyAlignment="1"/>
    <xf numFmtId="0" fontId="19" fillId="0" borderId="0" xfId="0" applyFont="1" applyFill="1" applyBorder="1">
      <alignment vertical="top"/>
    </xf>
    <xf numFmtId="0" fontId="11" fillId="0" borderId="14" xfId="0" applyFont="1" applyFill="1" applyBorder="1" applyAlignment="1"/>
    <xf numFmtId="0" fontId="1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0" fillId="0" borderId="0" xfId="0" applyFont="1" applyFill="1" applyBorder="1">
      <alignment vertical="top"/>
    </xf>
    <xf numFmtId="3" fontId="9" fillId="0" borderId="0" xfId="0" applyNumberFormat="1" applyFont="1" applyFill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44" fillId="0" borderId="0" xfId="0" applyFont="1" applyAlignment="1"/>
    <xf numFmtId="0" fontId="15" fillId="0" borderId="0" xfId="0" applyFont="1" applyAlignment="1"/>
    <xf numFmtId="0" fontId="0" fillId="0" borderId="0" xfId="0" applyAlignment="1"/>
  </cellXfs>
  <cellStyles count="10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40%" xfId="21"/>
    <cellStyle name="Accent1 - 60%" xfId="22"/>
    <cellStyle name="Accent2" xfId="23"/>
    <cellStyle name="Accent2 - 20%" xfId="24"/>
    <cellStyle name="Accent2 - 40%" xfId="25"/>
    <cellStyle name="Accent2 - 60%" xfId="26"/>
    <cellStyle name="Accent3" xfId="27"/>
    <cellStyle name="Accent3 - 20%" xfId="28"/>
    <cellStyle name="Accent3 - 40%" xfId="29"/>
    <cellStyle name="Accent3 - 60%" xfId="30"/>
    <cellStyle name="Accent4" xfId="31"/>
    <cellStyle name="Accent4 - 20%" xfId="32"/>
    <cellStyle name="Accent4 - 40%" xfId="33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Bad" xfId="43"/>
    <cellStyle name="Calculation" xfId="44"/>
    <cellStyle name="Check Cell" xfId="45"/>
    <cellStyle name="Emphasis 1" xfId="46"/>
    <cellStyle name="Emphasis 2" xfId="47"/>
    <cellStyle name="Emphasis 3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Linked Cell" xfId="56"/>
    <cellStyle name="Neutral 2" xfId="57"/>
    <cellStyle name="Normal" xfId="0" builtinId="0"/>
    <cellStyle name="Normal 2" xfId="58"/>
    <cellStyle name="Normal_Konc BR" xfId="59"/>
    <cellStyle name="Note" xfId="60"/>
    <cellStyle name="Output" xfId="61"/>
    <cellStyle name="SAPBEXaggData" xfId="62"/>
    <cellStyle name="SAPBEXaggDataEmph" xfId="63"/>
    <cellStyle name="SAPBEXaggItem" xfId="64"/>
    <cellStyle name="SAPBEXaggItemX" xfId="65"/>
    <cellStyle name="SAPBEXchaText" xfId="66"/>
    <cellStyle name="SAPBEXexcBad7" xfId="67"/>
    <cellStyle name="SAPBEXexcBad8" xfId="68"/>
    <cellStyle name="SAPBEXexcBad9" xfId="69"/>
    <cellStyle name="SAPBEXexcCritical4" xfId="70"/>
    <cellStyle name="SAPBEXexcCritical5" xfId="71"/>
    <cellStyle name="SAPBEXexcCritical6" xfId="72"/>
    <cellStyle name="SAPBEXexcGood1" xfId="73"/>
    <cellStyle name="SAPBEXexcGood2" xfId="74"/>
    <cellStyle name="SAPBEXexcGood3" xfId="75"/>
    <cellStyle name="SAPBEXfilterDrill" xfId="76"/>
    <cellStyle name="SAPBEXfilterItem" xfId="77"/>
    <cellStyle name="SAPBEXfilterText" xfId="78"/>
    <cellStyle name="SAPBEXformats" xfId="79"/>
    <cellStyle name="SAPBEXheaderItem" xfId="80"/>
    <cellStyle name="SAPBEXheaderText" xfId="81"/>
    <cellStyle name="SAPBEXHLevel0" xfId="82"/>
    <cellStyle name="SAPBEXHLevel0X" xfId="83"/>
    <cellStyle name="SAPBEXHLevel1" xfId="84"/>
    <cellStyle name="SAPBEXHLevel1X" xfId="85"/>
    <cellStyle name="SAPBEXHLevel2" xfId="86"/>
    <cellStyle name="SAPBEXHLevel2X" xfId="87"/>
    <cellStyle name="SAPBEXHLevel3" xfId="88"/>
    <cellStyle name="SAPBEXHLevel3X" xfId="89"/>
    <cellStyle name="SAPBEXinputData" xfId="90"/>
    <cellStyle name="SAPBEXItemHeader" xfId="91"/>
    <cellStyle name="SAPBEXresData" xfId="92"/>
    <cellStyle name="SAPBEXresDataEmph" xfId="93"/>
    <cellStyle name="SAPBEXresItem" xfId="94"/>
    <cellStyle name="SAPBEXresItemX" xfId="95"/>
    <cellStyle name="SAPBEXstdData" xfId="96"/>
    <cellStyle name="SAPBEXstdDataEmph" xfId="97"/>
    <cellStyle name="SAPBEXstdItem" xfId="98"/>
    <cellStyle name="SAPBEXstdItemX" xfId="99"/>
    <cellStyle name="SAPBEXtitle" xfId="100"/>
    <cellStyle name="SAPBEXunassignedItem" xfId="101"/>
    <cellStyle name="SAPBEXundefined" xfId="102"/>
    <cellStyle name="Sheet Title" xfId="103"/>
    <cellStyle name="Standard_Konc noter" xfId="104"/>
    <cellStyle name="Stil 1" xfId="105"/>
    <cellStyle name="Title" xfId="106"/>
    <cellStyle name="Total" xfId="107"/>
    <cellStyle name="Warning Text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876300</xdr:colOff>
      <xdr:row>105</xdr:row>
      <xdr:rowOff>142875</xdr:rowOff>
    </xdr:from>
    <xdr:to>
      <xdr:col>9</xdr:col>
      <xdr:colOff>571500</xdr:colOff>
      <xdr:row>105</xdr:row>
      <xdr:rowOff>142875</xdr:rowOff>
    </xdr:to>
    <xdr:sp macro="" textlink="">
      <xdr:nvSpPr>
        <xdr:cNvPr id="11741" name="Line 10"/>
        <xdr:cNvSpPr>
          <a:spLocks noChangeShapeType="1"/>
        </xdr:cNvSpPr>
      </xdr:nvSpPr>
      <xdr:spPr bwMode="auto">
        <a:xfrm>
          <a:off x="8334375" y="1586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69"/>
  <sheetViews>
    <sheetView zoomScaleNormal="100" workbookViewId="0">
      <selection activeCell="L44" sqref="K44:L44"/>
    </sheetView>
  </sheetViews>
  <sheetFormatPr defaultColWidth="11.42578125" defaultRowHeight="12"/>
  <cols>
    <col min="1" max="3" width="13.28515625" style="3" customWidth="1"/>
    <col min="4" max="4" width="14.28515625" style="3" customWidth="1"/>
    <col min="5" max="5" width="16.28515625" style="3" customWidth="1"/>
    <col min="6" max="6" width="11.42578125" style="3" customWidth="1"/>
    <col min="7" max="7" width="2.140625" style="3" customWidth="1"/>
    <col min="8" max="8" width="11.42578125" style="3" customWidth="1"/>
    <col min="9" max="9" width="1.42578125" style="3" customWidth="1"/>
    <col min="10" max="16384" width="11.42578125" style="3"/>
  </cols>
  <sheetData>
    <row r="1" spans="1:9" ht="24.75">
      <c r="A1" s="86" t="s">
        <v>172</v>
      </c>
      <c r="B1" s="87"/>
      <c r="C1" s="87"/>
      <c r="D1" s="87"/>
      <c r="E1" s="87"/>
      <c r="F1" s="87"/>
      <c r="G1" s="87"/>
      <c r="H1" s="87"/>
    </row>
    <row r="2" spans="1:9" ht="12" customHeight="1">
      <c r="A2" s="12"/>
    </row>
    <row r="3" spans="1:9" ht="13.5">
      <c r="A3" s="7" t="s">
        <v>55</v>
      </c>
      <c r="B3" s="7"/>
      <c r="C3" s="7"/>
      <c r="D3" s="7"/>
      <c r="E3" s="16" t="s">
        <v>18</v>
      </c>
      <c r="F3" s="7">
        <v>2013</v>
      </c>
      <c r="G3" s="7"/>
      <c r="H3" s="7">
        <v>2012</v>
      </c>
      <c r="I3" s="48">
        <v>1</v>
      </c>
    </row>
    <row r="5" spans="1:9" ht="12" customHeight="1">
      <c r="A5" s="3" t="s">
        <v>141</v>
      </c>
      <c r="E5" s="17" t="s">
        <v>158</v>
      </c>
      <c r="F5" s="11">
        <v>171684</v>
      </c>
      <c r="G5" s="11"/>
      <c r="H5" s="11">
        <v>167313</v>
      </c>
      <c r="I5" s="11"/>
    </row>
    <row r="6" spans="1:9" ht="12" customHeight="1">
      <c r="A6" s="7" t="s">
        <v>210</v>
      </c>
      <c r="B6" s="7"/>
      <c r="C6" s="7"/>
      <c r="D6" s="7"/>
      <c r="E6" s="16">
        <v>10</v>
      </c>
      <c r="F6" s="8">
        <v>-158693</v>
      </c>
      <c r="G6" s="8"/>
      <c r="H6" s="8">
        <v>-131698</v>
      </c>
      <c r="I6" s="8"/>
    </row>
    <row r="7" spans="1:9" ht="12" customHeight="1">
      <c r="A7" s="12" t="s">
        <v>42</v>
      </c>
      <c r="E7" s="17"/>
      <c r="F7" s="18">
        <f>F5+F6</f>
        <v>12991</v>
      </c>
      <c r="G7" s="18"/>
      <c r="H7" s="18">
        <f>H5+H6</f>
        <v>35615</v>
      </c>
      <c r="I7" s="18"/>
    </row>
    <row r="8" spans="1:9" ht="12" customHeight="1">
      <c r="A8" s="12"/>
      <c r="E8" s="17"/>
      <c r="F8" s="18"/>
      <c r="G8" s="18"/>
      <c r="H8" s="18"/>
      <c r="I8" s="18"/>
    </row>
    <row r="9" spans="1:9" ht="12" customHeight="1">
      <c r="A9" s="3" t="s">
        <v>43</v>
      </c>
      <c r="E9" s="17">
        <v>11</v>
      </c>
      <c r="F9" s="11">
        <v>2230</v>
      </c>
      <c r="G9" s="11"/>
      <c r="H9" s="11">
        <v>10755</v>
      </c>
      <c r="I9" s="11"/>
    </row>
    <row r="10" spans="1:9" ht="12" customHeight="1">
      <c r="A10" s="3" t="s">
        <v>36</v>
      </c>
      <c r="E10" s="17"/>
      <c r="F10" s="11">
        <v>-6470</v>
      </c>
      <c r="G10" s="11"/>
      <c r="H10" s="11">
        <v>-6376</v>
      </c>
      <c r="I10" s="11"/>
    </row>
    <row r="11" spans="1:9" ht="12" customHeight="1">
      <c r="A11" s="3" t="s">
        <v>37</v>
      </c>
      <c r="E11" s="17"/>
      <c r="F11" s="11">
        <v>-14195</v>
      </c>
      <c r="G11" s="11"/>
      <c r="H11" s="11">
        <f>-11029-217</f>
        <v>-11246</v>
      </c>
      <c r="I11" s="11"/>
    </row>
    <row r="12" spans="1:9" ht="12" customHeight="1">
      <c r="A12" s="3" t="s">
        <v>178</v>
      </c>
      <c r="E12" s="17"/>
      <c r="F12" s="11">
        <v>-846</v>
      </c>
      <c r="G12" s="11"/>
      <c r="H12" s="11">
        <v>-879</v>
      </c>
      <c r="I12" s="11"/>
    </row>
    <row r="13" spans="1:9" ht="12" customHeight="1">
      <c r="A13" s="3" t="s">
        <v>179</v>
      </c>
      <c r="E13" s="17">
        <v>12</v>
      </c>
      <c r="F13" s="11">
        <v>-947</v>
      </c>
      <c r="G13" s="11"/>
      <c r="H13" s="11">
        <v>-2047</v>
      </c>
      <c r="I13" s="11"/>
    </row>
    <row r="14" spans="1:9" ht="12" customHeight="1">
      <c r="A14" s="7" t="s">
        <v>180</v>
      </c>
      <c r="B14" s="7"/>
      <c r="C14" s="7"/>
      <c r="D14" s="7"/>
      <c r="E14" s="16" t="s">
        <v>159</v>
      </c>
      <c r="F14" s="8">
        <v>784</v>
      </c>
      <c r="G14" s="8"/>
      <c r="H14" s="8">
        <v>136</v>
      </c>
      <c r="I14" s="8"/>
    </row>
    <row r="15" spans="1:9" ht="13.5">
      <c r="A15" s="12" t="s">
        <v>211</v>
      </c>
      <c r="E15" s="17" t="s">
        <v>209</v>
      </c>
      <c r="F15" s="18">
        <f>SUM(F7:F14)</f>
        <v>-6453</v>
      </c>
      <c r="G15" s="18"/>
      <c r="H15" s="18">
        <f>SUM(H7:H14)</f>
        <v>25958</v>
      </c>
      <c r="I15" s="18"/>
    </row>
    <row r="16" spans="1:9">
      <c r="A16" s="12"/>
      <c r="E16" s="17"/>
      <c r="F16" s="18"/>
      <c r="G16" s="18"/>
      <c r="H16" s="18"/>
      <c r="I16" s="18"/>
    </row>
    <row r="17" spans="1:9" ht="13.5">
      <c r="A17" s="3" t="s">
        <v>212</v>
      </c>
      <c r="E17" s="17">
        <v>16</v>
      </c>
      <c r="F17" s="11">
        <v>1196</v>
      </c>
      <c r="G17" s="11"/>
      <c r="H17" s="11">
        <v>2636</v>
      </c>
      <c r="I17" s="11"/>
    </row>
    <row r="18" spans="1:9" ht="13.5">
      <c r="A18" s="7" t="s">
        <v>213</v>
      </c>
      <c r="B18" s="7"/>
      <c r="C18" s="7"/>
      <c r="D18" s="7"/>
      <c r="E18" s="16">
        <v>17</v>
      </c>
      <c r="F18" s="8">
        <v>-9954</v>
      </c>
      <c r="G18" s="8"/>
      <c r="H18" s="8">
        <f>-10510+34</f>
        <v>-10476</v>
      </c>
      <c r="I18" s="8"/>
    </row>
    <row r="19" spans="1:9">
      <c r="A19" s="12" t="s">
        <v>148</v>
      </c>
      <c r="E19" s="17"/>
      <c r="F19" s="18">
        <f>SUM(F15:F18)</f>
        <v>-15211</v>
      </c>
      <c r="G19" s="18"/>
      <c r="H19" s="18">
        <f>SUM(H15:H18)</f>
        <v>18118</v>
      </c>
      <c r="I19" s="18"/>
    </row>
    <row r="20" spans="1:9">
      <c r="A20" s="12"/>
      <c r="E20" s="17"/>
      <c r="F20" s="18"/>
      <c r="G20" s="18"/>
      <c r="H20" s="18"/>
      <c r="I20" s="18"/>
    </row>
    <row r="21" spans="1:9">
      <c r="A21" s="7" t="s">
        <v>24</v>
      </c>
      <c r="B21" s="7"/>
      <c r="C21" s="7"/>
      <c r="D21" s="7"/>
      <c r="E21" s="16">
        <v>19</v>
      </c>
      <c r="F21" s="8">
        <v>1668</v>
      </c>
      <c r="G21" s="8"/>
      <c r="H21" s="8">
        <f>-1077+6</f>
        <v>-1071</v>
      </c>
      <c r="I21" s="8"/>
    </row>
    <row r="22" spans="1:9" s="41" customFormat="1" ht="15">
      <c r="A22" s="4" t="s">
        <v>116</v>
      </c>
      <c r="B22" s="47"/>
      <c r="C22" s="47"/>
      <c r="D22" s="47"/>
      <c r="E22" s="81"/>
      <c r="F22" s="82">
        <f>SUM(F19:F21)</f>
        <v>-13543</v>
      </c>
      <c r="G22" s="82"/>
      <c r="H22" s="82">
        <f>SUM(H19:H21)</f>
        <v>17047</v>
      </c>
      <c r="I22" s="40"/>
    </row>
    <row r="23" spans="1:9">
      <c r="E23" s="17"/>
      <c r="F23" s="18"/>
      <c r="G23" s="18"/>
      <c r="H23" s="18"/>
      <c r="I23" s="18"/>
    </row>
    <row r="24" spans="1:9">
      <c r="A24" s="3" t="s">
        <v>64</v>
      </c>
      <c r="E24" s="17"/>
      <c r="F24" s="18"/>
      <c r="G24" s="18"/>
      <c r="H24" s="18"/>
      <c r="I24" s="18"/>
    </row>
    <row r="25" spans="1:9">
      <c r="A25" s="6" t="s">
        <v>46</v>
      </c>
      <c r="E25" s="17"/>
      <c r="F25" s="11">
        <v>-13668</v>
      </c>
      <c r="G25" s="11"/>
      <c r="H25" s="11">
        <f>16936-217+34+6</f>
        <v>16759</v>
      </c>
      <c r="I25" s="11"/>
    </row>
    <row r="26" spans="1:9">
      <c r="A26" s="7" t="s">
        <v>214</v>
      </c>
      <c r="B26" s="7"/>
      <c r="C26" s="7"/>
      <c r="D26" s="7"/>
      <c r="E26" s="16">
        <v>20</v>
      </c>
      <c r="F26" s="8">
        <v>125</v>
      </c>
      <c r="G26" s="8"/>
      <c r="H26" s="8">
        <v>288</v>
      </c>
      <c r="I26" s="8"/>
    </row>
    <row r="27" spans="1:9">
      <c r="A27" s="12" t="s">
        <v>130</v>
      </c>
      <c r="E27" s="17"/>
      <c r="F27" s="18">
        <f>SUM(F25:F26)</f>
        <v>-13543</v>
      </c>
      <c r="G27" s="18"/>
      <c r="H27" s="18">
        <f>SUM(H25:H26)</f>
        <v>17047</v>
      </c>
      <c r="I27" s="18"/>
    </row>
    <row r="28" spans="1:9">
      <c r="E28" s="17"/>
      <c r="F28" s="18"/>
      <c r="G28" s="18"/>
      <c r="H28" s="18"/>
      <c r="I28" s="18"/>
    </row>
    <row r="29" spans="1:9">
      <c r="E29" s="17"/>
      <c r="F29" s="11"/>
      <c r="G29" s="11"/>
      <c r="H29" s="11"/>
      <c r="I29" s="11"/>
    </row>
    <row r="30" spans="1:9">
      <c r="A30" s="12" t="s">
        <v>49</v>
      </c>
      <c r="E30" s="17"/>
      <c r="F30" s="11"/>
      <c r="G30" s="11"/>
      <c r="H30" s="11"/>
      <c r="I30" s="11"/>
    </row>
    <row r="31" spans="1:9">
      <c r="A31" s="3" t="s">
        <v>120</v>
      </c>
      <c r="E31" s="17"/>
      <c r="F31" s="11">
        <v>131700</v>
      </c>
      <c r="G31" s="11"/>
      <c r="H31" s="11">
        <v>131700</v>
      </c>
      <c r="I31" s="11"/>
    </row>
    <row r="32" spans="1:9">
      <c r="A32" s="3" t="s">
        <v>114</v>
      </c>
      <c r="E32" s="17"/>
      <c r="F32" s="50">
        <v>-103.78132118451025</v>
      </c>
      <c r="G32" s="19"/>
      <c r="H32" s="50">
        <v>127.25</v>
      </c>
      <c r="I32" s="19"/>
    </row>
    <row r="33" spans="1:9" ht="12" customHeight="1">
      <c r="A33" s="3" t="s">
        <v>133</v>
      </c>
      <c r="E33" s="17"/>
      <c r="F33" s="11" t="s">
        <v>45</v>
      </c>
      <c r="G33" s="48">
        <v>7</v>
      </c>
      <c r="H33" s="11">
        <v>6774</v>
      </c>
      <c r="I33" s="36"/>
    </row>
    <row r="34" spans="1:9" ht="12" customHeight="1">
      <c r="A34" s="3" t="s">
        <v>136</v>
      </c>
      <c r="F34" s="11" t="s">
        <v>45</v>
      </c>
      <c r="G34" s="48">
        <v>7</v>
      </c>
      <c r="H34" s="50">
        <v>51.44</v>
      </c>
      <c r="I34" s="36"/>
    </row>
    <row r="35" spans="1:9" ht="6.75" customHeight="1">
      <c r="F35" s="2"/>
      <c r="G35" s="2"/>
      <c r="H35" s="2"/>
      <c r="I35" s="2"/>
    </row>
    <row r="36" spans="1:9">
      <c r="A36" s="7"/>
      <c r="B36" s="7"/>
      <c r="C36" s="7"/>
      <c r="D36" s="7"/>
      <c r="E36" s="7"/>
      <c r="F36" s="7"/>
      <c r="G36" s="7"/>
      <c r="H36" s="7"/>
      <c r="I36" s="7"/>
    </row>
    <row r="38" spans="1:9">
      <c r="A38" s="6"/>
      <c r="E38" s="6"/>
      <c r="F38" s="20"/>
      <c r="G38" s="6"/>
      <c r="H38" s="6"/>
      <c r="I38" s="6"/>
    </row>
    <row r="39" spans="1:9">
      <c r="A39" s="12" t="s">
        <v>173</v>
      </c>
    </row>
    <row r="40" spans="1:9" ht="13.5">
      <c r="A40" s="3" t="s">
        <v>157</v>
      </c>
      <c r="F40" s="2">
        <v>43319</v>
      </c>
      <c r="G40" s="48">
        <v>8</v>
      </c>
      <c r="H40" s="2">
        <v>54271</v>
      </c>
      <c r="I40" s="2"/>
    </row>
    <row r="41" spans="1:9">
      <c r="A41" s="6" t="s">
        <v>169</v>
      </c>
      <c r="F41" s="2"/>
      <c r="G41" s="2"/>
      <c r="H41" s="2"/>
      <c r="I41" s="2"/>
    </row>
    <row r="42" spans="1:9">
      <c r="A42" s="6" t="s">
        <v>53</v>
      </c>
      <c r="E42" s="6"/>
      <c r="F42" s="20">
        <v>-6239</v>
      </c>
      <c r="G42" s="20"/>
      <c r="H42" s="20">
        <v>-6190</v>
      </c>
      <c r="I42" s="20"/>
    </row>
    <row r="43" spans="1:9">
      <c r="A43" s="6" t="s">
        <v>61</v>
      </c>
      <c r="E43" s="6"/>
      <c r="F43" s="20">
        <v>27900</v>
      </c>
      <c r="G43" s="20"/>
      <c r="H43" s="20">
        <f>27747-217</f>
        <v>27530</v>
      </c>
      <c r="I43" s="20"/>
    </row>
    <row r="44" spans="1:9" ht="21" customHeight="1">
      <c r="F44" s="2"/>
      <c r="G44" s="2"/>
      <c r="H44" s="2"/>
      <c r="I44" s="2"/>
    </row>
    <row r="45" spans="1:9">
      <c r="A45" s="64" t="s">
        <v>196</v>
      </c>
      <c r="B45" s="64"/>
      <c r="C45" s="64"/>
      <c r="D45" s="64"/>
      <c r="E45" s="64"/>
      <c r="F45" s="65"/>
      <c r="G45" s="64"/>
      <c r="H45" s="65"/>
      <c r="I45" s="64"/>
    </row>
    <row r="46" spans="1:9">
      <c r="A46" s="64" t="s">
        <v>197</v>
      </c>
      <c r="B46" s="64"/>
      <c r="C46" s="64"/>
      <c r="D46" s="64"/>
      <c r="E46" s="64"/>
      <c r="F46" s="65"/>
      <c r="G46" s="64"/>
      <c r="H46" s="65"/>
      <c r="I46" s="64"/>
    </row>
    <row r="47" spans="1:9">
      <c r="A47" s="64" t="s">
        <v>199</v>
      </c>
      <c r="B47" s="64"/>
      <c r="C47" s="64"/>
      <c r="D47" s="64"/>
      <c r="E47" s="64"/>
      <c r="F47" s="65"/>
      <c r="G47" s="64"/>
      <c r="H47" s="65"/>
      <c r="I47" s="64"/>
    </row>
    <row r="48" spans="1:9">
      <c r="A48" s="64" t="s">
        <v>198</v>
      </c>
      <c r="B48" s="64"/>
      <c r="C48" s="64"/>
      <c r="D48" s="64"/>
      <c r="E48" s="64"/>
      <c r="F48" s="65"/>
      <c r="G48" s="64"/>
      <c r="H48" s="65"/>
      <c r="I48" s="64"/>
    </row>
    <row r="49" spans="1:9">
      <c r="A49" s="64" t="s">
        <v>215</v>
      </c>
      <c r="B49" s="64"/>
      <c r="C49" s="64"/>
      <c r="D49" s="64"/>
      <c r="E49" s="54"/>
      <c r="F49" s="66"/>
      <c r="G49" s="66"/>
      <c r="H49" s="66"/>
      <c r="I49" s="66"/>
    </row>
    <row r="50" spans="1:9">
      <c r="A50" s="64" t="s">
        <v>62</v>
      </c>
      <c r="B50" s="64"/>
      <c r="C50" s="64"/>
      <c r="D50" s="64"/>
      <c r="E50" s="54"/>
      <c r="F50" s="66">
        <v>-48342</v>
      </c>
      <c r="G50" s="66"/>
      <c r="H50" s="66">
        <v>-27712</v>
      </c>
      <c r="I50" s="66"/>
    </row>
    <row r="51" spans="1:9" ht="13.5">
      <c r="A51" s="64" t="s">
        <v>223</v>
      </c>
      <c r="B51" s="64"/>
      <c r="C51" s="64"/>
      <c r="D51" s="64"/>
      <c r="E51" s="54"/>
      <c r="F51" s="66">
        <f>-48342-953-477</f>
        <v>-49772</v>
      </c>
      <c r="G51" s="48">
        <v>8</v>
      </c>
      <c r="H51" s="66">
        <f>-27712-601</f>
        <v>-28313</v>
      </c>
      <c r="I51" s="66"/>
    </row>
    <row r="52" spans="1:9">
      <c r="A52" s="64" t="s">
        <v>216</v>
      </c>
      <c r="B52" s="64"/>
      <c r="C52" s="64"/>
      <c r="D52" s="64"/>
      <c r="E52" s="54"/>
      <c r="F52" s="66"/>
      <c r="G52" s="66"/>
      <c r="H52" s="66"/>
      <c r="I52" s="66"/>
    </row>
    <row r="53" spans="1:9">
      <c r="A53" s="64" t="s">
        <v>93</v>
      </c>
      <c r="B53" s="64"/>
      <c r="C53" s="64"/>
      <c r="D53" s="64"/>
      <c r="E53" s="54"/>
      <c r="F53" s="66">
        <v>56</v>
      </c>
      <c r="G53" s="66"/>
      <c r="H53" s="66">
        <v>8010</v>
      </c>
      <c r="I53" s="66"/>
    </row>
    <row r="54" spans="1:9">
      <c r="A54" s="64" t="s">
        <v>222</v>
      </c>
      <c r="B54" s="64"/>
      <c r="C54" s="64"/>
      <c r="D54" s="64"/>
      <c r="E54" s="54"/>
      <c r="F54" s="66">
        <v>-30147</v>
      </c>
      <c r="G54" s="66"/>
      <c r="H54" s="66">
        <v>-8648</v>
      </c>
      <c r="I54" s="66"/>
    </row>
    <row r="55" spans="1:9">
      <c r="A55" s="63" t="s">
        <v>66</v>
      </c>
      <c r="B55" s="64"/>
      <c r="C55" s="64"/>
      <c r="D55" s="64"/>
      <c r="E55" s="54"/>
      <c r="F55" s="66">
        <v>-995</v>
      </c>
      <c r="G55" s="66"/>
      <c r="H55" s="66">
        <v>729</v>
      </c>
      <c r="I55" s="66"/>
    </row>
    <row r="56" spans="1:9">
      <c r="A56" s="63" t="s">
        <v>67</v>
      </c>
      <c r="B56" s="64"/>
      <c r="C56" s="64"/>
      <c r="D56" s="64"/>
      <c r="E56" s="54"/>
      <c r="F56" s="66">
        <v>281</v>
      </c>
      <c r="G56" s="66"/>
      <c r="H56" s="66">
        <v>-395</v>
      </c>
      <c r="I56" s="66"/>
    </row>
    <row r="57" spans="1:9">
      <c r="A57" s="63" t="s">
        <v>68</v>
      </c>
      <c r="B57" s="64"/>
      <c r="C57" s="64"/>
      <c r="D57" s="64"/>
      <c r="E57" s="54"/>
      <c r="F57" s="66">
        <v>-1568</v>
      </c>
      <c r="G57" s="66"/>
      <c r="H57" s="66">
        <v>-824</v>
      </c>
      <c r="I57" s="66"/>
    </row>
    <row r="58" spans="1:9">
      <c r="A58" s="67" t="s">
        <v>54</v>
      </c>
      <c r="B58" s="67"/>
      <c r="C58" s="67"/>
      <c r="D58" s="67"/>
      <c r="E58" s="32"/>
      <c r="F58" s="68">
        <v>-1980</v>
      </c>
      <c r="G58" s="68"/>
      <c r="H58" s="68">
        <v>-444</v>
      </c>
      <c r="I58" s="68"/>
    </row>
    <row r="59" spans="1:9">
      <c r="A59" s="69" t="s">
        <v>200</v>
      </c>
      <c r="B59" s="64"/>
      <c r="C59" s="64"/>
      <c r="D59" s="64"/>
      <c r="E59" s="54"/>
      <c r="F59" s="70"/>
      <c r="G59" s="70"/>
      <c r="H59" s="70"/>
      <c r="I59" s="70"/>
    </row>
    <row r="60" spans="1:9">
      <c r="A60" s="69" t="s">
        <v>201</v>
      </c>
      <c r="B60" s="64"/>
      <c r="C60" s="64"/>
      <c r="D60" s="64"/>
      <c r="E60" s="54"/>
      <c r="F60" s="70"/>
      <c r="G60" s="70"/>
      <c r="H60" s="70"/>
      <c r="I60" s="70"/>
    </row>
    <row r="61" spans="1:9">
      <c r="A61" s="69" t="s">
        <v>202</v>
      </c>
      <c r="B61" s="64"/>
      <c r="C61" s="64"/>
      <c r="D61" s="64"/>
      <c r="E61" s="54"/>
      <c r="F61" s="70">
        <f>SUM(F53:F58)</f>
        <v>-34353</v>
      </c>
      <c r="G61" s="70"/>
      <c r="H61" s="70">
        <f>SUM(H53:H58)</f>
        <v>-1572</v>
      </c>
      <c r="I61" s="70"/>
    </row>
    <row r="62" spans="1:9" ht="6.75" customHeight="1">
      <c r="A62" s="64"/>
      <c r="B62" s="64"/>
      <c r="C62" s="64"/>
      <c r="D62" s="64"/>
      <c r="E62" s="64"/>
      <c r="F62" s="65"/>
      <c r="G62" s="65"/>
      <c r="H62" s="65"/>
      <c r="I62" s="65"/>
    </row>
    <row r="63" spans="1:9">
      <c r="A63" s="64" t="s">
        <v>217</v>
      </c>
      <c r="B63" s="64"/>
      <c r="C63" s="64"/>
      <c r="D63" s="64"/>
      <c r="E63" s="54"/>
      <c r="F63" s="66">
        <v>363</v>
      </c>
      <c r="G63" s="66"/>
      <c r="H63" s="66">
        <v>1430</v>
      </c>
      <c r="I63" s="66"/>
    </row>
    <row r="64" spans="1:9">
      <c r="A64" s="64" t="s">
        <v>218</v>
      </c>
      <c r="B64" s="64"/>
      <c r="C64" s="64"/>
      <c r="D64" s="64"/>
      <c r="E64" s="54"/>
      <c r="F64" s="66">
        <v>-1170</v>
      </c>
      <c r="G64" s="66"/>
      <c r="H64" s="66">
        <v>-1021</v>
      </c>
      <c r="I64" s="66"/>
    </row>
    <row r="65" spans="1:9">
      <c r="A65" s="65" t="s">
        <v>219</v>
      </c>
      <c r="B65" s="64"/>
      <c r="C65" s="64"/>
      <c r="D65" s="64"/>
      <c r="E65" s="64"/>
      <c r="F65" s="65">
        <v>-2882</v>
      </c>
      <c r="G65" s="64"/>
      <c r="H65" s="65">
        <v>-3080</v>
      </c>
      <c r="I65" s="64"/>
    </row>
    <row r="66" spans="1:9">
      <c r="A66" s="64" t="s">
        <v>224</v>
      </c>
      <c r="B66" s="64"/>
      <c r="C66" s="64"/>
      <c r="D66" s="64"/>
      <c r="E66" s="64"/>
      <c r="F66" s="65">
        <v>-469</v>
      </c>
      <c r="G66" s="64"/>
      <c r="H66" s="65">
        <v>-1090</v>
      </c>
      <c r="I66" s="64"/>
    </row>
    <row r="67" spans="1:9">
      <c r="A67" s="64" t="s">
        <v>220</v>
      </c>
      <c r="B67" s="64"/>
      <c r="C67" s="64"/>
      <c r="D67" s="64"/>
      <c r="E67" s="64"/>
    </row>
    <row r="68" spans="1:9">
      <c r="A68" s="64" t="s">
        <v>239</v>
      </c>
      <c r="F68" s="2"/>
      <c r="H68" s="2"/>
    </row>
    <row r="69" spans="1:9">
      <c r="A69" s="64" t="s">
        <v>240</v>
      </c>
      <c r="F69" s="2"/>
      <c r="H69" s="2"/>
    </row>
  </sheetData>
  <mergeCells count="1">
    <mergeCell ref="A1:H1"/>
  </mergeCells>
  <phoneticPr fontId="0" type="noConversion"/>
  <pageMargins left="0.75" right="0.34" top="1" bottom="1" header="0.5" footer="0.5"/>
  <pageSetup paperSize="9" scale="8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zoomScaleNormal="100" workbookViewId="0">
      <selection activeCell="I24" sqref="I24"/>
    </sheetView>
  </sheetViews>
  <sheetFormatPr defaultColWidth="11.42578125" defaultRowHeight="12"/>
  <cols>
    <col min="1" max="3" width="13.28515625" style="3" customWidth="1"/>
    <col min="4" max="4" width="14.28515625" style="3" customWidth="1"/>
    <col min="5" max="5" width="11.42578125" style="3" customWidth="1"/>
    <col min="6" max="7" width="13.28515625" style="3" customWidth="1"/>
    <col min="8" max="8" width="1.42578125" style="3" customWidth="1"/>
    <col min="9" max="16384" width="11.42578125" style="3"/>
  </cols>
  <sheetData>
    <row r="1" spans="1:11" ht="24.75">
      <c r="A1" s="86" t="s">
        <v>155</v>
      </c>
      <c r="B1" s="87"/>
      <c r="C1" s="87"/>
      <c r="D1" s="87"/>
      <c r="E1" s="87"/>
      <c r="F1" s="87"/>
      <c r="G1" s="87"/>
      <c r="H1" s="87"/>
      <c r="I1" s="88"/>
      <c r="J1" s="88"/>
      <c r="K1" s="88"/>
    </row>
    <row r="2" spans="1:11">
      <c r="A2" s="12"/>
    </row>
    <row r="3" spans="1:11" ht="13.5">
      <c r="A3" s="7" t="s">
        <v>55</v>
      </c>
      <c r="B3" s="7"/>
      <c r="C3" s="7"/>
      <c r="D3" s="7"/>
      <c r="E3" s="16"/>
      <c r="F3" s="7">
        <v>2013</v>
      </c>
      <c r="G3" s="7">
        <v>2012</v>
      </c>
      <c r="H3" s="48">
        <v>1</v>
      </c>
    </row>
    <row r="5" spans="1:11" ht="14.25" customHeight="1">
      <c r="A5" s="12" t="s">
        <v>116</v>
      </c>
      <c r="E5" s="17"/>
      <c r="F5" s="18">
        <f>SUM('Consolidated income statement'!F27)</f>
        <v>-13543</v>
      </c>
      <c r="G5" s="18">
        <f>'Consolidated income statement'!H22</f>
        <v>17047</v>
      </c>
      <c r="H5" s="11"/>
    </row>
    <row r="6" spans="1:11" ht="14.25" customHeight="1">
      <c r="A6" s="12"/>
      <c r="E6" s="17"/>
      <c r="F6" s="18"/>
      <c r="G6" s="18"/>
      <c r="H6" s="18"/>
    </row>
    <row r="7" spans="1:11" ht="14.25" customHeight="1">
      <c r="A7" s="44" t="s">
        <v>156</v>
      </c>
      <c r="E7" s="17"/>
      <c r="F7" s="11"/>
      <c r="G7" s="11"/>
      <c r="H7" s="11"/>
    </row>
    <row r="8" spans="1:11" ht="14.25" customHeight="1">
      <c r="A8" s="61" t="s">
        <v>104</v>
      </c>
      <c r="E8" s="17"/>
      <c r="F8" s="11"/>
      <c r="G8" s="11"/>
      <c r="H8" s="11"/>
    </row>
    <row r="9" spans="1:11" ht="14.25" customHeight="1">
      <c r="A9" s="38" t="s">
        <v>60</v>
      </c>
      <c r="E9" s="17"/>
      <c r="F9" s="11"/>
      <c r="G9" s="11"/>
      <c r="H9" s="11"/>
    </row>
    <row r="10" spans="1:11" ht="14.25" customHeight="1">
      <c r="A10" s="38" t="s">
        <v>25</v>
      </c>
      <c r="E10" s="17"/>
      <c r="F10" s="11">
        <v>12510</v>
      </c>
      <c r="G10" s="11">
        <v>7025</v>
      </c>
      <c r="H10" s="11"/>
    </row>
    <row r="11" spans="1:11" ht="14.25" customHeight="1">
      <c r="A11" s="38" t="s">
        <v>73</v>
      </c>
      <c r="E11" s="17"/>
      <c r="F11" s="11">
        <v>-9920</v>
      </c>
      <c r="G11" s="11">
        <v>-2476</v>
      </c>
      <c r="H11" s="11"/>
    </row>
    <row r="12" spans="1:11" ht="14.25" customHeight="1">
      <c r="A12" s="38" t="s">
        <v>149</v>
      </c>
      <c r="E12" s="17"/>
      <c r="F12" s="11">
        <v>-7</v>
      </c>
      <c r="G12" s="11">
        <v>70</v>
      </c>
      <c r="H12" s="11"/>
    </row>
    <row r="13" spans="1:11" ht="14.25" customHeight="1">
      <c r="A13" s="43" t="s">
        <v>74</v>
      </c>
      <c r="B13" s="7"/>
      <c r="C13" s="7"/>
      <c r="D13" s="7"/>
      <c r="E13" s="16"/>
      <c r="F13" s="8">
        <v>-736</v>
      </c>
      <c r="G13" s="8">
        <v>-1381</v>
      </c>
      <c r="H13" s="27"/>
    </row>
    <row r="14" spans="1:11" ht="14.25" customHeight="1">
      <c r="A14" s="44" t="s">
        <v>168</v>
      </c>
      <c r="B14" s="6"/>
      <c r="C14" s="6"/>
      <c r="D14" s="6"/>
      <c r="E14" s="22"/>
      <c r="F14" s="28">
        <f>SUM(F10:F13)</f>
        <v>1847</v>
      </c>
      <c r="G14" s="28">
        <f>SUM(G10:G13)</f>
        <v>3238</v>
      </c>
      <c r="H14" s="27"/>
    </row>
    <row r="15" spans="1:11" ht="14.25" customHeight="1">
      <c r="A15" s="38" t="s">
        <v>47</v>
      </c>
      <c r="B15" s="6"/>
      <c r="C15" s="6"/>
      <c r="D15" s="6"/>
      <c r="E15" s="22"/>
      <c r="F15" s="27">
        <v>-2717</v>
      </c>
      <c r="G15" s="27">
        <f>4014+21</f>
        <v>4035</v>
      </c>
      <c r="H15" s="28"/>
    </row>
    <row r="16" spans="1:11" ht="14.25" customHeight="1">
      <c r="A16" s="43" t="s">
        <v>144</v>
      </c>
      <c r="B16" s="7"/>
      <c r="C16" s="7"/>
      <c r="D16" s="7"/>
      <c r="E16" s="16"/>
      <c r="F16" s="8">
        <v>598</v>
      </c>
      <c r="G16" s="8">
        <f>-1028-21</f>
        <v>-1049</v>
      </c>
      <c r="H16" s="28"/>
    </row>
    <row r="17" spans="1:8" ht="14.25" customHeight="1">
      <c r="A17" s="44" t="s">
        <v>154</v>
      </c>
      <c r="B17" s="6"/>
      <c r="C17" s="6"/>
      <c r="D17" s="6"/>
      <c r="E17" s="22"/>
      <c r="F17" s="28">
        <f>F15+F16</f>
        <v>-2119</v>
      </c>
      <c r="G17" s="28">
        <f>G15+G16</f>
        <v>2986</v>
      </c>
      <c r="H17" s="28"/>
    </row>
    <row r="18" spans="1:8" s="6" customFormat="1" ht="14.25" customHeight="1">
      <c r="A18" s="38" t="s">
        <v>92</v>
      </c>
      <c r="E18" s="22"/>
      <c r="F18" s="27">
        <v>4165</v>
      </c>
      <c r="G18" s="27">
        <v>-7242</v>
      </c>
      <c r="H18" s="28"/>
    </row>
    <row r="19" spans="1:8" s="6" customFormat="1" ht="14.25" customHeight="1">
      <c r="A19" s="57" t="s">
        <v>151</v>
      </c>
      <c r="E19" s="22"/>
      <c r="F19" s="27" t="s">
        <v>45</v>
      </c>
      <c r="G19" s="27">
        <v>79</v>
      </c>
      <c r="H19" s="28"/>
    </row>
    <row r="20" spans="1:8" s="6" customFormat="1" ht="14.25" customHeight="1">
      <c r="A20" s="57" t="s">
        <v>221</v>
      </c>
      <c r="E20" s="22"/>
      <c r="F20" s="27">
        <v>182</v>
      </c>
      <c r="G20" s="27">
        <v>30</v>
      </c>
      <c r="H20" s="28"/>
    </row>
    <row r="21" spans="1:8" ht="14.25" customHeight="1">
      <c r="A21" s="58" t="s">
        <v>204</v>
      </c>
      <c r="B21" s="7"/>
      <c r="C21" s="7"/>
      <c r="D21" s="7"/>
      <c r="E21" s="16"/>
      <c r="F21" s="8">
        <v>-30</v>
      </c>
      <c r="G21" s="8" t="s">
        <v>45</v>
      </c>
      <c r="H21" s="28"/>
    </row>
    <row r="22" spans="1:8" ht="14.25" customHeight="1">
      <c r="A22" s="44" t="s">
        <v>130</v>
      </c>
      <c r="B22" s="6"/>
      <c r="C22" s="6"/>
      <c r="D22" s="6"/>
      <c r="E22" s="22"/>
      <c r="F22" s="28">
        <f>SUM(F14)+SUM(F17)+SUM(F18)+SUM(F19)+SUM(F20)+SUM(F21)</f>
        <v>4045</v>
      </c>
      <c r="G22" s="28">
        <f>SUM(G14)+SUM(G17)+SUM(G18)+SUM(G19)+SUM(G20)+SUM(G21)</f>
        <v>-909</v>
      </c>
      <c r="H22" s="27"/>
    </row>
    <row r="23" spans="1:8" ht="14.25" customHeight="1">
      <c r="A23" s="44"/>
      <c r="B23" s="6"/>
      <c r="C23" s="6"/>
      <c r="D23" s="6"/>
      <c r="E23" s="22"/>
      <c r="F23" s="28"/>
      <c r="G23" s="28"/>
      <c r="H23" s="27"/>
    </row>
    <row r="24" spans="1:8" ht="14.25" customHeight="1">
      <c r="A24" s="61" t="s">
        <v>105</v>
      </c>
      <c r="B24" s="62"/>
      <c r="C24" s="6"/>
      <c r="D24" s="6"/>
      <c r="E24" s="22"/>
      <c r="F24" s="28"/>
      <c r="G24" s="28"/>
      <c r="H24" s="27"/>
    </row>
    <row r="25" spans="1:8" ht="14.25" customHeight="1">
      <c r="A25" s="57" t="s">
        <v>106</v>
      </c>
      <c r="B25" s="62"/>
      <c r="C25" s="6"/>
      <c r="D25" s="6"/>
      <c r="E25" s="22"/>
      <c r="F25" s="27">
        <v>-1200</v>
      </c>
      <c r="G25" s="27">
        <v>-3759</v>
      </c>
      <c r="H25" s="27"/>
    </row>
    <row r="26" spans="1:8" ht="14.25" customHeight="1">
      <c r="A26" s="58" t="s">
        <v>107</v>
      </c>
      <c r="B26" s="72"/>
      <c r="C26" s="7"/>
      <c r="D26" s="7"/>
      <c r="E26" s="16"/>
      <c r="F26" s="8">
        <v>469</v>
      </c>
      <c r="G26" s="8">
        <v>1230</v>
      </c>
      <c r="H26" s="27"/>
    </row>
    <row r="27" spans="1:8" ht="14.25" customHeight="1">
      <c r="A27" s="62" t="s">
        <v>130</v>
      </c>
      <c r="B27" s="62"/>
      <c r="C27" s="6"/>
      <c r="D27" s="6"/>
      <c r="E27" s="22"/>
      <c r="F27" s="28">
        <f>SUM(F25:F26)</f>
        <v>-731</v>
      </c>
      <c r="G27" s="28">
        <f>SUM(G25:G26)</f>
        <v>-2529</v>
      </c>
      <c r="H27" s="27"/>
    </row>
    <row r="28" spans="1:8" ht="14.25" customHeight="1">
      <c r="A28" s="44"/>
      <c r="B28" s="6"/>
      <c r="C28" s="6"/>
      <c r="D28" s="6"/>
      <c r="E28" s="22"/>
      <c r="F28" s="28"/>
      <c r="G28" s="28"/>
      <c r="H28" s="27"/>
    </row>
    <row r="29" spans="1:8" ht="14.25" customHeight="1">
      <c r="A29" s="62" t="s">
        <v>75</v>
      </c>
      <c r="B29" s="6"/>
      <c r="C29" s="6"/>
      <c r="D29" s="6"/>
      <c r="E29" s="22"/>
      <c r="F29" s="28">
        <f>SUM(F22)+SUM(F27)</f>
        <v>3314</v>
      </c>
      <c r="G29" s="28">
        <f>SUM(G22)+SUM(G27)</f>
        <v>-3438</v>
      </c>
      <c r="H29" s="27"/>
    </row>
    <row r="30" spans="1:8" ht="14.25" customHeight="1">
      <c r="A30" s="44"/>
      <c r="B30" s="6"/>
      <c r="C30" s="6"/>
      <c r="D30" s="6"/>
      <c r="E30" s="22"/>
      <c r="F30" s="28"/>
      <c r="G30" s="28"/>
      <c r="H30" s="27"/>
    </row>
    <row r="31" spans="1:8" ht="14.25" customHeight="1">
      <c r="A31" s="44" t="s">
        <v>174</v>
      </c>
      <c r="B31" s="6"/>
      <c r="C31" s="6"/>
      <c r="D31" s="6"/>
      <c r="E31" s="22"/>
      <c r="F31" s="28">
        <f>SUM(F5)+SUM(F29)</f>
        <v>-10229</v>
      </c>
      <c r="G31" s="28">
        <f>SUM(G5)+SUM(G29)</f>
        <v>13609</v>
      </c>
      <c r="H31" s="28"/>
    </row>
    <row r="32" spans="1:8" ht="14.25" customHeight="1">
      <c r="A32" s="45"/>
      <c r="B32" s="6"/>
      <c r="C32" s="6"/>
      <c r="D32" s="6"/>
      <c r="E32" s="22"/>
      <c r="F32" s="28"/>
      <c r="G32" s="28"/>
      <c r="H32" s="28"/>
    </row>
    <row r="33" spans="1:8" ht="14.25" customHeight="1">
      <c r="A33" s="38" t="s">
        <v>163</v>
      </c>
      <c r="B33" s="6"/>
      <c r="C33" s="6"/>
      <c r="D33" s="6"/>
      <c r="E33" s="22"/>
      <c r="F33" s="27"/>
      <c r="G33" s="27"/>
      <c r="H33" s="27"/>
    </row>
    <row r="34" spans="1:8" s="41" customFormat="1" ht="14.25" customHeight="1">
      <c r="A34" s="38" t="s">
        <v>152</v>
      </c>
      <c r="B34" s="73"/>
      <c r="C34" s="73"/>
      <c r="D34" s="73"/>
      <c r="E34" s="74"/>
      <c r="F34" s="11">
        <v>-10722</v>
      </c>
      <c r="G34" s="11">
        <v>13591</v>
      </c>
      <c r="H34" s="46"/>
    </row>
    <row r="35" spans="1:8" ht="14.25" customHeight="1">
      <c r="A35" s="7" t="s">
        <v>205</v>
      </c>
      <c r="B35" s="7"/>
      <c r="C35" s="7"/>
      <c r="D35" s="7"/>
      <c r="E35" s="16"/>
      <c r="F35" s="8">
        <v>493</v>
      </c>
      <c r="G35" s="8">
        <v>18</v>
      </c>
      <c r="H35" s="28"/>
    </row>
    <row r="36" spans="1:8" ht="14.25" customHeight="1">
      <c r="A36" s="44" t="s">
        <v>130</v>
      </c>
      <c r="B36" s="6"/>
      <c r="C36" s="6"/>
      <c r="D36" s="6"/>
      <c r="E36" s="22"/>
      <c r="F36" s="28">
        <f>F34+F35</f>
        <v>-10229</v>
      </c>
      <c r="G36" s="28">
        <f>G34+G35</f>
        <v>13609</v>
      </c>
      <c r="H36" s="28"/>
    </row>
    <row r="38" spans="1:8" s="64" customFormat="1" ht="11.25">
      <c r="A38" s="64" t="s">
        <v>226</v>
      </c>
    </row>
    <row r="39" spans="1:8" s="64" customFormat="1" ht="11.25">
      <c r="A39" s="64" t="s">
        <v>227</v>
      </c>
    </row>
    <row r="40" spans="1:8" s="64" customFormat="1" ht="11.25"/>
    <row r="41" spans="1:8" s="64" customFormat="1" ht="11.25"/>
  </sheetData>
  <mergeCells count="1">
    <mergeCell ref="A1:K1"/>
  </mergeCells>
  <phoneticPr fontId="0" type="noConversion"/>
  <pageMargins left="0.75" right="0.34" top="1" bottom="1" header="0.5" footer="0.5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74"/>
  <sheetViews>
    <sheetView zoomScaleNormal="100" workbookViewId="0">
      <selection activeCell="B21" sqref="B21"/>
    </sheetView>
  </sheetViews>
  <sheetFormatPr defaultColWidth="11.42578125" defaultRowHeight="12"/>
  <cols>
    <col min="1" max="1" width="52" style="3" customWidth="1"/>
    <col min="2" max="2" width="13.28515625" style="3" customWidth="1"/>
    <col min="3" max="3" width="13.7109375" style="3" customWidth="1"/>
    <col min="4" max="4" width="12.7109375" style="3" customWidth="1"/>
    <col min="5" max="5" width="1.85546875" style="3" customWidth="1"/>
    <col min="6" max="6" width="12.7109375" style="3" customWidth="1"/>
    <col min="7" max="7" width="2.140625" style="3" customWidth="1"/>
    <col min="8" max="16384" width="11.42578125" style="3"/>
  </cols>
  <sheetData>
    <row r="1" spans="1:8" ht="24.75">
      <c r="A1" s="86" t="s">
        <v>123</v>
      </c>
      <c r="B1" s="87"/>
      <c r="C1" s="87"/>
      <c r="D1" s="87"/>
      <c r="E1" s="87"/>
      <c r="F1" s="87"/>
      <c r="G1" s="87"/>
      <c r="H1" s="87"/>
    </row>
    <row r="2" spans="1:8">
      <c r="A2" s="12"/>
      <c r="C2" s="51" t="s">
        <v>77</v>
      </c>
      <c r="D2" s="51" t="s">
        <v>77</v>
      </c>
      <c r="F2" s="51" t="s">
        <v>110</v>
      </c>
    </row>
    <row r="3" spans="1:8" ht="13.5">
      <c r="A3" s="7" t="s">
        <v>96</v>
      </c>
      <c r="B3" s="16" t="s">
        <v>18</v>
      </c>
      <c r="C3" s="14" t="s">
        <v>108</v>
      </c>
      <c r="D3" s="14" t="s">
        <v>194</v>
      </c>
      <c r="E3" s="48">
        <v>1</v>
      </c>
      <c r="F3" s="14" t="s">
        <v>194</v>
      </c>
    </row>
    <row r="4" spans="1:8">
      <c r="B4" s="17"/>
      <c r="C4" s="21"/>
      <c r="D4" s="21"/>
      <c r="F4" s="21"/>
    </row>
    <row r="5" spans="1:8" ht="12" customHeight="1">
      <c r="A5" s="4" t="s">
        <v>124</v>
      </c>
      <c r="B5" s="17">
        <v>8</v>
      </c>
      <c r="E5" s="17"/>
    </row>
    <row r="6" spans="1:8" ht="12" customHeight="1">
      <c r="A6" s="12" t="s">
        <v>125</v>
      </c>
      <c r="B6" s="17"/>
      <c r="C6" s="17"/>
      <c r="D6" s="17"/>
      <c r="E6" s="17"/>
      <c r="F6" s="17"/>
    </row>
    <row r="7" spans="1:8" ht="12" customHeight="1">
      <c r="A7" s="3" t="s">
        <v>87</v>
      </c>
      <c r="B7" s="17" t="s">
        <v>160</v>
      </c>
      <c r="C7" s="2">
        <v>31285</v>
      </c>
      <c r="D7" s="2">
        <v>39045</v>
      </c>
      <c r="F7" s="2">
        <v>46229</v>
      </c>
    </row>
    <row r="8" spans="1:8" ht="12" customHeight="1">
      <c r="A8" s="3" t="s">
        <v>126</v>
      </c>
      <c r="B8" s="17" t="s">
        <v>161</v>
      </c>
      <c r="C8" s="11">
        <v>269160</v>
      </c>
      <c r="D8" s="11">
        <v>279284</v>
      </c>
      <c r="F8" s="11">
        <v>279445</v>
      </c>
    </row>
    <row r="9" spans="1:8" ht="12" customHeight="1">
      <c r="A9" s="3" t="s">
        <v>127</v>
      </c>
      <c r="B9" s="17" t="s">
        <v>162</v>
      </c>
      <c r="C9" s="11">
        <v>479</v>
      </c>
      <c r="D9" s="11">
        <v>489</v>
      </c>
      <c r="F9" s="11">
        <v>539</v>
      </c>
    </row>
    <row r="10" spans="1:8" ht="12" customHeight="1">
      <c r="A10" s="3" t="s">
        <v>182</v>
      </c>
      <c r="B10" s="17"/>
      <c r="C10" s="11">
        <v>20</v>
      </c>
      <c r="D10" s="11">
        <v>11</v>
      </c>
      <c r="F10" s="11">
        <v>8</v>
      </c>
    </row>
    <row r="11" spans="1:8" ht="12" customHeight="1">
      <c r="A11" s="3" t="s">
        <v>32</v>
      </c>
      <c r="B11" s="17">
        <v>27</v>
      </c>
      <c r="C11" s="11">
        <v>12076</v>
      </c>
      <c r="D11" s="11">
        <v>11620</v>
      </c>
      <c r="E11" s="77"/>
      <c r="F11" s="11">
        <v>12344</v>
      </c>
    </row>
    <row r="12" spans="1:8" ht="12" customHeight="1">
      <c r="A12" s="3" t="s">
        <v>88</v>
      </c>
      <c r="B12" s="17">
        <v>28</v>
      </c>
      <c r="C12" s="11">
        <v>2699</v>
      </c>
      <c r="D12" s="11">
        <v>2980</v>
      </c>
      <c r="E12" s="13"/>
      <c r="F12" s="11">
        <v>3235</v>
      </c>
    </row>
    <row r="13" spans="1:8" ht="12" customHeight="1">
      <c r="A13" s="3" t="s">
        <v>128</v>
      </c>
      <c r="B13" s="17">
        <v>29</v>
      </c>
      <c r="C13" s="11">
        <v>30600</v>
      </c>
      <c r="D13" s="11">
        <v>29954</v>
      </c>
      <c r="E13" s="23"/>
      <c r="F13" s="11">
        <v>28430</v>
      </c>
    </row>
    <row r="14" spans="1:8" ht="12" customHeight="1">
      <c r="A14" s="3" t="s">
        <v>71</v>
      </c>
      <c r="B14" s="17" t="s">
        <v>23</v>
      </c>
      <c r="C14" s="11">
        <v>16239</v>
      </c>
      <c r="D14" s="11">
        <v>23756</v>
      </c>
      <c r="E14" s="23"/>
      <c r="F14" s="11">
        <v>20691</v>
      </c>
    </row>
    <row r="15" spans="1:8" ht="12" customHeight="1">
      <c r="A15" s="6" t="s">
        <v>20</v>
      </c>
      <c r="B15" s="17">
        <v>19</v>
      </c>
      <c r="C15" s="11">
        <v>627</v>
      </c>
      <c r="D15" s="11">
        <v>807</v>
      </c>
      <c r="E15" s="23"/>
      <c r="F15" s="11">
        <v>990</v>
      </c>
    </row>
    <row r="16" spans="1:8" ht="12" customHeight="1">
      <c r="A16" s="6" t="s">
        <v>97</v>
      </c>
      <c r="B16" s="17"/>
      <c r="C16" s="11">
        <v>117</v>
      </c>
      <c r="D16" s="11">
        <v>168</v>
      </c>
      <c r="E16" s="23"/>
      <c r="F16" s="11">
        <v>188</v>
      </c>
    </row>
    <row r="17" spans="1:6" ht="12" customHeight="1">
      <c r="A17" s="3" t="s">
        <v>129</v>
      </c>
      <c r="B17" s="17">
        <v>19</v>
      </c>
      <c r="C17" s="11">
        <v>5977</v>
      </c>
      <c r="D17" s="11">
        <v>1018</v>
      </c>
      <c r="E17" s="23"/>
      <c r="F17" s="11">
        <v>1303</v>
      </c>
    </row>
    <row r="18" spans="1:6" ht="12" customHeight="1">
      <c r="A18" s="6" t="s">
        <v>21</v>
      </c>
      <c r="B18" s="17">
        <v>31</v>
      </c>
      <c r="C18" s="11">
        <v>6587</v>
      </c>
      <c r="D18" s="11">
        <f>5231+18</f>
        <v>5249</v>
      </c>
      <c r="E18" s="7"/>
      <c r="F18" s="11">
        <v>5732</v>
      </c>
    </row>
    <row r="19" spans="1:6" ht="12" customHeight="1">
      <c r="A19" s="31" t="s">
        <v>118</v>
      </c>
      <c r="B19" s="33"/>
      <c r="C19" s="34">
        <f>SUM(C7:C18)</f>
        <v>375866</v>
      </c>
      <c r="D19" s="34">
        <f>SUM(D7:D18)</f>
        <v>394381</v>
      </c>
      <c r="E19" s="6"/>
      <c r="F19" s="34">
        <f>SUM(F7:F18)</f>
        <v>399134</v>
      </c>
    </row>
    <row r="20" spans="1:6" ht="12" customHeight="1">
      <c r="A20" s="12"/>
      <c r="B20" s="17"/>
      <c r="C20" s="18"/>
      <c r="D20" s="18"/>
      <c r="F20" s="18"/>
    </row>
    <row r="21" spans="1:6" ht="12" customHeight="1">
      <c r="A21" s="12" t="s">
        <v>117</v>
      </c>
      <c r="B21" s="17"/>
      <c r="C21" s="17"/>
      <c r="D21" s="17"/>
      <c r="F21" s="17"/>
    </row>
    <row r="22" spans="1:6" ht="12" customHeight="1">
      <c r="A22" s="6" t="s">
        <v>121</v>
      </c>
      <c r="B22" s="22">
        <v>32</v>
      </c>
      <c r="C22" s="27">
        <v>18448</v>
      </c>
      <c r="D22" s="27">
        <v>19463</v>
      </c>
      <c r="E22" s="36"/>
      <c r="F22" s="27">
        <v>18564</v>
      </c>
    </row>
    <row r="23" spans="1:6" ht="12" customHeight="1">
      <c r="A23" s="3" t="s">
        <v>182</v>
      </c>
      <c r="B23" s="17"/>
      <c r="C23" s="11">
        <v>5</v>
      </c>
      <c r="D23" s="11">
        <v>3</v>
      </c>
      <c r="E23" s="36"/>
      <c r="F23" s="11">
        <v>1</v>
      </c>
    </row>
    <row r="24" spans="1:6" ht="12" customHeight="1">
      <c r="A24" s="6" t="s">
        <v>2</v>
      </c>
      <c r="B24" s="22">
        <v>33</v>
      </c>
      <c r="C24" s="27">
        <v>7531</v>
      </c>
      <c r="D24" s="27">
        <v>6083</v>
      </c>
      <c r="E24" s="36"/>
      <c r="F24" s="27">
        <v>5627</v>
      </c>
    </row>
    <row r="25" spans="1:6" ht="12" customHeight="1">
      <c r="A25" s="6" t="s">
        <v>122</v>
      </c>
      <c r="B25" s="22">
        <v>34</v>
      </c>
      <c r="C25" s="27">
        <v>32042</v>
      </c>
      <c r="D25" s="27">
        <v>34409</v>
      </c>
      <c r="E25" s="12"/>
      <c r="F25" s="27">
        <v>41880</v>
      </c>
    </row>
    <row r="26" spans="1:6" ht="12" customHeight="1">
      <c r="A26" s="6" t="s">
        <v>69</v>
      </c>
      <c r="B26" s="22">
        <v>35</v>
      </c>
      <c r="C26" s="2">
        <v>2710</v>
      </c>
      <c r="D26" s="2">
        <v>5396</v>
      </c>
      <c r="E26" s="12"/>
      <c r="F26" s="2">
        <v>6368</v>
      </c>
    </row>
    <row r="27" spans="1:6" ht="12" customHeight="1">
      <c r="A27" s="3" t="s">
        <v>71</v>
      </c>
      <c r="B27" s="22" t="s">
        <v>23</v>
      </c>
      <c r="C27" s="11">
        <v>10967</v>
      </c>
      <c r="D27" s="11">
        <v>12498</v>
      </c>
      <c r="E27" s="12"/>
      <c r="F27" s="11">
        <v>9408</v>
      </c>
    </row>
    <row r="28" spans="1:6" ht="12" customHeight="1">
      <c r="A28" s="6" t="s">
        <v>3</v>
      </c>
      <c r="B28" s="22">
        <v>36</v>
      </c>
      <c r="C28" s="27">
        <v>6264</v>
      </c>
      <c r="D28" s="27">
        <v>7806</v>
      </c>
      <c r="E28" s="12"/>
      <c r="F28" s="27">
        <v>6450</v>
      </c>
    </row>
    <row r="29" spans="1:6" ht="12" customHeight="1">
      <c r="A29" s="6" t="s">
        <v>188</v>
      </c>
      <c r="B29" s="22">
        <v>19</v>
      </c>
      <c r="C29" s="27">
        <v>525</v>
      </c>
      <c r="D29" s="27">
        <v>1830</v>
      </c>
      <c r="F29" s="27">
        <v>1853</v>
      </c>
    </row>
    <row r="30" spans="1:6" ht="12" customHeight="1">
      <c r="A30" s="3" t="s">
        <v>39</v>
      </c>
      <c r="B30" s="17">
        <v>37</v>
      </c>
      <c r="C30" s="11">
        <v>11460</v>
      </c>
      <c r="D30" s="11">
        <v>28450</v>
      </c>
      <c r="F30" s="11">
        <v>17417</v>
      </c>
    </row>
    <row r="31" spans="1:6" ht="12" customHeight="1">
      <c r="A31" s="6" t="s">
        <v>80</v>
      </c>
      <c r="B31" s="22">
        <v>38</v>
      </c>
      <c r="C31" s="27">
        <v>15794</v>
      </c>
      <c r="D31" s="27">
        <v>18045</v>
      </c>
      <c r="E31" s="6"/>
      <c r="F31" s="27">
        <v>11268</v>
      </c>
    </row>
    <row r="32" spans="1:6" ht="12" customHeight="1">
      <c r="A32" s="7" t="s">
        <v>17</v>
      </c>
      <c r="B32" s="16">
        <v>39</v>
      </c>
      <c r="C32" s="8">
        <v>4814</v>
      </c>
      <c r="D32" s="8" t="s">
        <v>45</v>
      </c>
      <c r="E32" s="7"/>
      <c r="F32" s="8">
        <v>6588</v>
      </c>
    </row>
    <row r="33" spans="1:6" ht="12" customHeight="1">
      <c r="A33" s="24" t="s">
        <v>81</v>
      </c>
      <c r="B33" s="25"/>
      <c r="C33" s="26">
        <f>SUM(C22:C32)</f>
        <v>110560</v>
      </c>
      <c r="D33" s="26">
        <f>SUM(D22:D32)</f>
        <v>133983</v>
      </c>
      <c r="E33" s="7"/>
      <c r="F33" s="26">
        <f>SUM(F22:F32)</f>
        <v>125424</v>
      </c>
    </row>
    <row r="34" spans="1:6" s="41" customFormat="1" ht="15" customHeight="1">
      <c r="A34" s="15" t="s">
        <v>82</v>
      </c>
      <c r="B34" s="39"/>
      <c r="C34" s="40">
        <f>C19+C33</f>
        <v>486426</v>
      </c>
      <c r="D34" s="40">
        <f>D19+D33</f>
        <v>528364</v>
      </c>
      <c r="F34" s="40">
        <f>F19+F33</f>
        <v>524558</v>
      </c>
    </row>
    <row r="35" spans="1:6" ht="12" customHeight="1">
      <c r="B35" s="17"/>
      <c r="C35" s="11"/>
      <c r="D35" s="11"/>
      <c r="F35" s="11"/>
    </row>
    <row r="36" spans="1:6" ht="12" customHeight="1">
      <c r="A36" s="4" t="s">
        <v>4</v>
      </c>
      <c r="B36" s="17"/>
      <c r="C36" s="11"/>
      <c r="D36" s="11"/>
      <c r="F36" s="11"/>
    </row>
    <row r="37" spans="1:6" ht="12" customHeight="1">
      <c r="A37" s="12" t="s">
        <v>147</v>
      </c>
      <c r="B37" s="17"/>
      <c r="C37" s="17"/>
      <c r="D37" s="17"/>
      <c r="F37" s="17"/>
    </row>
    <row r="38" spans="1:6" ht="12" customHeight="1">
      <c r="A38" s="3" t="s">
        <v>5</v>
      </c>
      <c r="B38" s="17"/>
      <c r="C38" s="11">
        <v>6585</v>
      </c>
      <c r="D38" s="11">
        <v>6585</v>
      </c>
      <c r="E38" s="12"/>
      <c r="F38" s="11">
        <v>6585</v>
      </c>
    </row>
    <row r="39" spans="1:6" ht="12" customHeight="1">
      <c r="A39" s="75" t="s">
        <v>6</v>
      </c>
      <c r="B39" s="13"/>
      <c r="C39" s="11">
        <v>5315</v>
      </c>
      <c r="D39" s="11">
        <v>3478</v>
      </c>
      <c r="E39" s="12"/>
      <c r="F39" s="11">
        <v>245</v>
      </c>
    </row>
    <row r="40" spans="1:6" ht="12" customHeight="1">
      <c r="A40" s="3" t="s">
        <v>195</v>
      </c>
      <c r="B40" s="17"/>
      <c r="C40" s="11">
        <v>-10288</v>
      </c>
      <c r="D40" s="11">
        <v>-12141</v>
      </c>
      <c r="E40" s="12"/>
      <c r="F40" s="11">
        <v>-8203</v>
      </c>
    </row>
    <row r="41" spans="1:6" ht="12" customHeight="1">
      <c r="A41" s="7" t="s">
        <v>95</v>
      </c>
      <c r="B41" s="16"/>
      <c r="C41" s="8">
        <v>118758</v>
      </c>
      <c r="D41" s="8">
        <v>142842</v>
      </c>
      <c r="E41" s="7"/>
      <c r="F41" s="8">
        <f>133361-3024</f>
        <v>130337</v>
      </c>
    </row>
    <row r="42" spans="1:6" ht="12" customHeight="1">
      <c r="A42" s="31" t="s">
        <v>171</v>
      </c>
      <c r="B42" s="33"/>
      <c r="C42" s="34">
        <f>SUM(C38:C41)</f>
        <v>120370</v>
      </c>
      <c r="D42" s="34">
        <f>SUM(D38:D41)</f>
        <v>140764</v>
      </c>
      <c r="E42" s="36"/>
      <c r="F42" s="34">
        <f>SUM(F38:F41)</f>
        <v>128964</v>
      </c>
    </row>
    <row r="43" spans="1:6" ht="12" customHeight="1">
      <c r="A43" s="9" t="s">
        <v>76</v>
      </c>
      <c r="B43" s="76"/>
      <c r="C43" s="29">
        <v>10348</v>
      </c>
      <c r="D43" s="29">
        <f>8790-182</f>
        <v>8608</v>
      </c>
      <c r="E43" s="7"/>
      <c r="F43" s="29">
        <f>6943-116</f>
        <v>6827</v>
      </c>
    </row>
    <row r="44" spans="1:6" ht="12" hidden="1" customHeight="1">
      <c r="A44" s="78"/>
      <c r="B44" s="35"/>
      <c r="C44" s="29"/>
      <c r="D44" s="29"/>
      <c r="E44" s="7"/>
      <c r="F44" s="29"/>
    </row>
    <row r="45" spans="1:6" ht="12" customHeight="1">
      <c r="A45" s="12" t="s">
        <v>7</v>
      </c>
      <c r="B45" s="17"/>
      <c r="C45" s="18">
        <f>C42+C43</f>
        <v>130718</v>
      </c>
      <c r="D45" s="18">
        <f>D42+D43</f>
        <v>149372</v>
      </c>
      <c r="E45" s="36"/>
      <c r="F45" s="18">
        <f>F42+F43</f>
        <v>135791</v>
      </c>
    </row>
    <row r="46" spans="1:6" ht="12" customHeight="1">
      <c r="A46" s="12"/>
      <c r="B46" s="17"/>
      <c r="C46" s="18"/>
      <c r="D46" s="18"/>
      <c r="F46" s="18"/>
    </row>
    <row r="47" spans="1:6" ht="12" customHeight="1">
      <c r="A47" s="12" t="s">
        <v>8</v>
      </c>
      <c r="B47" s="17"/>
      <c r="C47" s="18"/>
      <c r="D47" s="18"/>
      <c r="F47" s="18"/>
    </row>
    <row r="48" spans="1:6" ht="12" customHeight="1">
      <c r="A48" s="6" t="s">
        <v>177</v>
      </c>
      <c r="B48" s="22">
        <v>40</v>
      </c>
      <c r="C48" s="11">
        <v>8835</v>
      </c>
      <c r="D48" s="11">
        <v>8543</v>
      </c>
      <c r="F48" s="11">
        <v>8883</v>
      </c>
    </row>
    <row r="49" spans="1:6" ht="12" customHeight="1">
      <c r="A49" s="6" t="s">
        <v>190</v>
      </c>
      <c r="B49" s="22">
        <v>40</v>
      </c>
      <c r="C49" s="27">
        <v>98004</v>
      </c>
      <c r="D49" s="27">
        <v>112524</v>
      </c>
      <c r="F49" s="27">
        <v>149602</v>
      </c>
    </row>
    <row r="50" spans="1:6" ht="12" customHeight="1">
      <c r="A50" s="3" t="s">
        <v>191</v>
      </c>
      <c r="B50" s="17">
        <v>41</v>
      </c>
      <c r="C50" s="11">
        <v>35477</v>
      </c>
      <c r="D50" s="11">
        <f>21890+8694</f>
        <v>30584</v>
      </c>
      <c r="F50" s="11">
        <f>17995+4909</f>
        <v>22904</v>
      </c>
    </row>
    <row r="51" spans="1:6" ht="12" customHeight="1">
      <c r="A51" s="6" t="s">
        <v>83</v>
      </c>
      <c r="B51" s="22">
        <v>42</v>
      </c>
      <c r="C51" s="27">
        <v>69282</v>
      </c>
      <c r="D51" s="27">
        <f>68326-687+1</f>
        <v>67640</v>
      </c>
      <c r="F51" s="27">
        <f>66487-855</f>
        <v>65632</v>
      </c>
    </row>
    <row r="52" spans="1:6" ht="12" customHeight="1">
      <c r="A52" s="3" t="s">
        <v>72</v>
      </c>
      <c r="B52" s="22" t="s">
        <v>23</v>
      </c>
      <c r="C52" s="27">
        <v>9734</v>
      </c>
      <c r="D52" s="27">
        <v>15193</v>
      </c>
      <c r="F52" s="27">
        <v>12590</v>
      </c>
    </row>
    <row r="53" spans="1:6" ht="12" customHeight="1">
      <c r="A53" s="6" t="s">
        <v>192</v>
      </c>
      <c r="B53" s="22">
        <v>19</v>
      </c>
      <c r="C53" s="27">
        <v>31285</v>
      </c>
      <c r="D53" s="27">
        <f>34681-2144</f>
        <v>32537</v>
      </c>
      <c r="E53" s="36"/>
      <c r="F53" s="27">
        <f>35406-896</f>
        <v>34510</v>
      </c>
    </row>
    <row r="54" spans="1:6" ht="12" customHeight="1">
      <c r="A54" s="3" t="s">
        <v>1</v>
      </c>
      <c r="B54" s="17">
        <v>43</v>
      </c>
      <c r="C54" s="11">
        <v>6000</v>
      </c>
      <c r="D54" s="11">
        <v>7534</v>
      </c>
      <c r="E54" s="7"/>
      <c r="F54" s="11">
        <v>8238</v>
      </c>
    </row>
    <row r="55" spans="1:6" ht="12" customHeight="1">
      <c r="A55" s="31" t="s">
        <v>139</v>
      </c>
      <c r="B55" s="33"/>
      <c r="C55" s="34">
        <f>SUM(C48:C54)</f>
        <v>258617</v>
      </c>
      <c r="D55" s="34">
        <f>SUM(D48:D54)</f>
        <v>274555</v>
      </c>
      <c r="E55" s="36"/>
      <c r="F55" s="34">
        <f>SUM(F48:F54)</f>
        <v>302359</v>
      </c>
    </row>
    <row r="56" spans="1:6" ht="12" customHeight="1">
      <c r="A56" s="1"/>
      <c r="B56" s="22"/>
      <c r="C56" s="28"/>
      <c r="D56" s="28"/>
      <c r="F56" s="28"/>
    </row>
    <row r="57" spans="1:6" ht="12" customHeight="1">
      <c r="A57" s="12" t="s">
        <v>131</v>
      </c>
      <c r="B57" s="22"/>
      <c r="C57" s="28"/>
      <c r="D57" s="28"/>
      <c r="F57" s="28"/>
    </row>
    <row r="58" spans="1:6" ht="12" customHeight="1">
      <c r="A58" s="3" t="s">
        <v>38</v>
      </c>
      <c r="B58" s="22">
        <v>44</v>
      </c>
      <c r="C58" s="27">
        <v>31908</v>
      </c>
      <c r="D58" s="27">
        <v>35219</v>
      </c>
      <c r="E58" s="12"/>
      <c r="F58" s="27">
        <v>35108</v>
      </c>
    </row>
    <row r="59" spans="1:6" ht="12" customHeight="1">
      <c r="A59" s="3" t="s">
        <v>70</v>
      </c>
      <c r="B59" s="22">
        <v>45</v>
      </c>
      <c r="C59" s="2">
        <v>3289</v>
      </c>
      <c r="D59" s="2">
        <v>2138</v>
      </c>
      <c r="E59" s="12"/>
      <c r="F59" s="2">
        <v>1142</v>
      </c>
    </row>
    <row r="60" spans="1:6" ht="12" customHeight="1">
      <c r="A60" s="3" t="s">
        <v>72</v>
      </c>
      <c r="B60" s="22" t="s">
        <v>23</v>
      </c>
      <c r="C60" s="11">
        <v>4280</v>
      </c>
      <c r="D60" s="11">
        <v>5612</v>
      </c>
      <c r="E60" s="12"/>
      <c r="F60" s="11">
        <v>9864</v>
      </c>
    </row>
    <row r="61" spans="1:6" ht="12" customHeight="1">
      <c r="A61" s="6" t="s">
        <v>145</v>
      </c>
      <c r="B61" s="22">
        <v>46</v>
      </c>
      <c r="C61" s="27">
        <v>20382</v>
      </c>
      <c r="D61" s="27">
        <f>15830-18</f>
        <v>15812</v>
      </c>
      <c r="E61" s="36"/>
      <c r="F61" s="27">
        <f>18507-18</f>
        <v>18489</v>
      </c>
    </row>
    <row r="62" spans="1:6" ht="12" customHeight="1">
      <c r="A62" s="3" t="s">
        <v>150</v>
      </c>
      <c r="B62" s="22">
        <v>19</v>
      </c>
      <c r="C62" s="27">
        <v>1435</v>
      </c>
      <c r="D62" s="27">
        <v>854</v>
      </c>
      <c r="F62" s="27">
        <v>844</v>
      </c>
    </row>
    <row r="63" spans="1:6" ht="12" customHeight="1">
      <c r="A63" s="3" t="s">
        <v>134</v>
      </c>
      <c r="B63" s="17">
        <v>40</v>
      </c>
      <c r="C63" s="11">
        <v>27456</v>
      </c>
      <c r="D63" s="11">
        <v>39194</v>
      </c>
      <c r="F63" s="11">
        <v>11865</v>
      </c>
    </row>
    <row r="64" spans="1:6" ht="12" customHeight="1">
      <c r="A64" s="6" t="s">
        <v>84</v>
      </c>
      <c r="B64" s="22">
        <v>42</v>
      </c>
      <c r="C64" s="27">
        <v>5429</v>
      </c>
      <c r="D64" s="27">
        <v>5608</v>
      </c>
      <c r="E64" s="6"/>
      <c r="F64" s="27">
        <v>7237</v>
      </c>
    </row>
    <row r="65" spans="1:6" ht="12" customHeight="1">
      <c r="A65" s="7" t="s">
        <v>140</v>
      </c>
      <c r="B65" s="16">
        <v>39</v>
      </c>
      <c r="C65" s="8">
        <v>2912</v>
      </c>
      <c r="D65" s="8" t="s">
        <v>45</v>
      </c>
      <c r="E65" s="7"/>
      <c r="F65" s="8">
        <v>1859</v>
      </c>
    </row>
    <row r="66" spans="1:6" ht="12" customHeight="1">
      <c r="A66" s="24" t="s">
        <v>135</v>
      </c>
      <c r="B66" s="25"/>
      <c r="C66" s="26">
        <f>SUM(C58:C65)</f>
        <v>97091</v>
      </c>
      <c r="D66" s="26">
        <f>SUM(D58:D65)</f>
        <v>104437</v>
      </c>
      <c r="E66" s="7"/>
      <c r="F66" s="26">
        <f>SUM(F58:F65)</f>
        <v>86408</v>
      </c>
    </row>
    <row r="67" spans="1:6" s="41" customFormat="1" ht="15" customHeight="1">
      <c r="A67" s="15" t="s">
        <v>52</v>
      </c>
      <c r="B67" s="39"/>
      <c r="C67" s="40">
        <f>C45+C55+C66</f>
        <v>486426</v>
      </c>
      <c r="D67" s="40">
        <f>D45+D55+D66</f>
        <v>528364</v>
      </c>
      <c r="F67" s="40">
        <f>F45+F55+F66</f>
        <v>524558</v>
      </c>
    </row>
    <row r="68" spans="1:6" ht="4.1500000000000004" customHeight="1">
      <c r="B68" s="17"/>
      <c r="C68" s="11"/>
      <c r="D68" s="11"/>
      <c r="E68" s="17"/>
      <c r="F68" s="11"/>
    </row>
    <row r="69" spans="1:6">
      <c r="B69" s="17"/>
      <c r="C69" s="11"/>
      <c r="D69" s="11"/>
      <c r="F69" s="11"/>
    </row>
    <row r="70" spans="1:6">
      <c r="A70" s="3" t="s">
        <v>225</v>
      </c>
      <c r="B70" s="17"/>
      <c r="C70" s="11"/>
      <c r="D70" s="11"/>
      <c r="F70" s="11"/>
    </row>
    <row r="72" spans="1:6" s="64" customFormat="1" ht="11.25">
      <c r="A72" s="64" t="s">
        <v>226</v>
      </c>
    </row>
    <row r="73" spans="1:6" s="64" customFormat="1" ht="11.25">
      <c r="A73" s="64" t="s">
        <v>227</v>
      </c>
    </row>
    <row r="74" spans="1:6" s="64" customFormat="1" ht="11.25">
      <c r="A74" s="64" t="s">
        <v>164</v>
      </c>
    </row>
  </sheetData>
  <mergeCells count="1">
    <mergeCell ref="A1:H1"/>
  </mergeCells>
  <phoneticPr fontId="0" type="noConversion"/>
  <pageMargins left="0.74803149606299213" right="0.39370078740157483" top="0.98425196850393704" bottom="0.98425196850393704" header="0.51181102362204722" footer="0.51181102362204722"/>
  <pageSetup paperSize="9" scale="82" fitToHeight="2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5"/>
  <sheetViews>
    <sheetView tabSelected="1" zoomScaleNormal="100" workbookViewId="0">
      <selection activeCell="H31" sqref="H31"/>
    </sheetView>
  </sheetViews>
  <sheetFormatPr defaultColWidth="11.42578125" defaultRowHeight="12"/>
  <cols>
    <col min="1" max="1" width="60.7109375" style="3" customWidth="1"/>
    <col min="2" max="2" width="25.140625" style="3" customWidth="1"/>
    <col min="3" max="3" width="13.28515625" style="3" customWidth="1"/>
    <col min="4" max="4" width="2" style="3" customWidth="1"/>
    <col min="5" max="5" width="13.28515625" style="3" customWidth="1"/>
    <col min="6" max="6" width="1.42578125" style="3" customWidth="1"/>
    <col min="7" max="7" width="13.28515625" style="3" customWidth="1"/>
    <col min="8" max="8" width="14.28515625" style="3" customWidth="1"/>
    <col min="9" max="16384" width="11.42578125" style="3"/>
  </cols>
  <sheetData>
    <row r="1" spans="1:8" ht="24.75">
      <c r="A1" s="86" t="s">
        <v>40</v>
      </c>
      <c r="B1" s="87"/>
      <c r="C1" s="87"/>
      <c r="D1" s="87"/>
      <c r="E1" s="87"/>
      <c r="F1" s="87"/>
      <c r="G1" s="87"/>
      <c r="H1" s="87"/>
    </row>
    <row r="2" spans="1:8">
      <c r="A2" s="12"/>
    </row>
    <row r="3" spans="1:8">
      <c r="A3" s="7" t="s">
        <v>55</v>
      </c>
      <c r="B3" s="16" t="s">
        <v>18</v>
      </c>
      <c r="C3" s="7">
        <v>2013</v>
      </c>
      <c r="D3" s="7"/>
      <c r="E3" s="7">
        <v>2012</v>
      </c>
    </row>
    <row r="4" spans="1:8">
      <c r="B4" s="17"/>
    </row>
    <row r="5" spans="1:8">
      <c r="A5" s="12" t="s">
        <v>138</v>
      </c>
      <c r="B5" s="17"/>
    </row>
    <row r="6" spans="1:8" s="2" customFormat="1" ht="13.5">
      <c r="A6" s="2" t="s">
        <v>148</v>
      </c>
      <c r="B6" s="11"/>
      <c r="C6" s="2">
        <v>-15211</v>
      </c>
      <c r="E6" s="2">
        <v>18118</v>
      </c>
      <c r="F6" s="48">
        <v>1</v>
      </c>
    </row>
    <row r="7" spans="1:8" s="2" customFormat="1" ht="13.5">
      <c r="A7" s="6" t="s">
        <v>112</v>
      </c>
      <c r="B7" s="11"/>
      <c r="C7" s="2">
        <f>49787+477</f>
        <v>50264</v>
      </c>
      <c r="D7" s="48">
        <v>2</v>
      </c>
      <c r="E7" s="2">
        <v>28624</v>
      </c>
    </row>
    <row r="8" spans="1:8" s="2" customFormat="1">
      <c r="A8" s="2" t="s">
        <v>31</v>
      </c>
      <c r="B8" s="11"/>
      <c r="C8" s="2">
        <v>-4090</v>
      </c>
      <c r="E8" s="2">
        <v>-3545</v>
      </c>
    </row>
    <row r="9" spans="1:8" s="2" customFormat="1">
      <c r="A9" s="6" t="s">
        <v>183</v>
      </c>
      <c r="B9" s="11"/>
      <c r="C9" s="2">
        <v>-79</v>
      </c>
      <c r="E9" s="2">
        <v>-8031</v>
      </c>
    </row>
    <row r="10" spans="1:8" s="2" customFormat="1" ht="13.5">
      <c r="A10" s="7" t="s">
        <v>15</v>
      </c>
      <c r="B10" s="8">
        <v>48</v>
      </c>
      <c r="C10" s="10">
        <f>1481-477</f>
        <v>1004</v>
      </c>
      <c r="D10" s="49">
        <v>2</v>
      </c>
      <c r="E10" s="10">
        <v>-747</v>
      </c>
      <c r="F10" s="48">
        <v>1</v>
      </c>
    </row>
    <row r="11" spans="1:8" s="12" customFormat="1">
      <c r="A11" s="12" t="s">
        <v>19</v>
      </c>
      <c r="B11" s="42"/>
      <c r="C11" s="18">
        <f>SUM(C6:C10)</f>
        <v>31888</v>
      </c>
      <c r="D11" s="18"/>
      <c r="E11" s="18">
        <f>SUM(E6:E10)</f>
        <v>34419</v>
      </c>
    </row>
    <row r="12" spans="1:8" s="12" customFormat="1" ht="5.25" customHeight="1">
      <c r="B12" s="42"/>
      <c r="C12" s="18"/>
      <c r="D12" s="18"/>
      <c r="E12" s="18"/>
    </row>
    <row r="13" spans="1:8">
      <c r="A13" s="3" t="s">
        <v>85</v>
      </c>
      <c r="B13" s="17"/>
      <c r="C13" s="11">
        <v>1361</v>
      </c>
      <c r="D13" s="11"/>
      <c r="E13" s="11">
        <v>-1657</v>
      </c>
    </row>
    <row r="14" spans="1:8" ht="13.5">
      <c r="A14" s="3" t="s">
        <v>86</v>
      </c>
      <c r="B14" s="17"/>
      <c r="C14" s="11">
        <v>-3966</v>
      </c>
      <c r="D14" s="11"/>
      <c r="E14" s="11">
        <v>-6348</v>
      </c>
      <c r="F14" s="71"/>
    </row>
    <row r="15" spans="1:8" ht="13.5">
      <c r="A15" s="3" t="s">
        <v>184</v>
      </c>
      <c r="B15" s="17"/>
      <c r="C15" s="11">
        <v>5145</v>
      </c>
      <c r="D15" s="11"/>
      <c r="E15" s="11">
        <v>2505</v>
      </c>
      <c r="F15" s="71"/>
    </row>
    <row r="16" spans="1:8">
      <c r="A16" s="7" t="s">
        <v>185</v>
      </c>
      <c r="B16" s="16"/>
      <c r="C16" s="8">
        <v>3408</v>
      </c>
      <c r="D16" s="8"/>
      <c r="E16" s="8">
        <v>-434</v>
      </c>
    </row>
    <row r="17" spans="1:6" s="12" customFormat="1">
      <c r="A17" s="9" t="s">
        <v>9</v>
      </c>
      <c r="B17" s="35"/>
      <c r="C17" s="29">
        <f>SUM(C13:C16)</f>
        <v>5948</v>
      </c>
      <c r="D17" s="29"/>
      <c r="E17" s="29">
        <f>SUM(E13:E16)</f>
        <v>-5934</v>
      </c>
    </row>
    <row r="18" spans="1:6">
      <c r="A18" s="12" t="s">
        <v>10</v>
      </c>
      <c r="B18" s="17"/>
      <c r="C18" s="18">
        <f>C11+C17</f>
        <v>37836</v>
      </c>
      <c r="D18" s="18"/>
      <c r="E18" s="18">
        <f>E11+E17</f>
        <v>28485</v>
      </c>
    </row>
    <row r="19" spans="1:6">
      <c r="B19" s="17"/>
      <c r="C19" s="18"/>
      <c r="D19" s="18"/>
      <c r="E19" s="18"/>
    </row>
    <row r="20" spans="1:6">
      <c r="A20" s="12" t="s">
        <v>90</v>
      </c>
      <c r="B20" s="17"/>
      <c r="C20" s="18"/>
      <c r="D20" s="18"/>
      <c r="E20" s="18"/>
    </row>
    <row r="21" spans="1:6">
      <c r="A21" s="6" t="s">
        <v>28</v>
      </c>
      <c r="B21" s="17">
        <v>5</v>
      </c>
      <c r="C21" s="11">
        <v>-41</v>
      </c>
      <c r="D21" s="11"/>
      <c r="E21" s="11" t="s">
        <v>45</v>
      </c>
    </row>
    <row r="22" spans="1:6">
      <c r="A22" s="6" t="s">
        <v>89</v>
      </c>
      <c r="B22" s="17">
        <v>5</v>
      </c>
      <c r="C22" s="11">
        <v>15</v>
      </c>
      <c r="D22" s="11"/>
      <c r="E22" s="11">
        <v>-345</v>
      </c>
    </row>
    <row r="23" spans="1:6">
      <c r="A23" s="7" t="s">
        <v>189</v>
      </c>
      <c r="B23" s="16">
        <v>48</v>
      </c>
      <c r="C23" s="8">
        <v>-27735</v>
      </c>
      <c r="D23" s="8"/>
      <c r="E23" s="8">
        <v>-29236</v>
      </c>
    </row>
    <row r="24" spans="1:6">
      <c r="A24" s="1" t="s">
        <v>94</v>
      </c>
      <c r="B24" s="17"/>
      <c r="C24" s="18">
        <f>SUM(C21:C23)</f>
        <v>-27761</v>
      </c>
      <c r="D24" s="18"/>
      <c r="E24" s="18">
        <f>SUM(E21:E23)</f>
        <v>-29581</v>
      </c>
    </row>
    <row r="25" spans="1:6">
      <c r="A25" s="3" t="s">
        <v>48</v>
      </c>
      <c r="B25" s="17">
        <v>48</v>
      </c>
      <c r="C25" s="11">
        <v>651</v>
      </c>
      <c r="D25" s="11"/>
      <c r="E25" s="11">
        <v>22836</v>
      </c>
    </row>
    <row r="26" spans="1:6" hidden="1">
      <c r="A26" s="6" t="s">
        <v>186</v>
      </c>
      <c r="B26" s="17"/>
      <c r="C26" s="11"/>
      <c r="D26" s="11"/>
      <c r="E26" s="11"/>
    </row>
    <row r="27" spans="1:6">
      <c r="A27" s="7" t="s">
        <v>187</v>
      </c>
      <c r="B27" s="16"/>
      <c r="C27" s="8">
        <v>-16</v>
      </c>
      <c r="D27" s="8"/>
      <c r="E27" s="8">
        <v>-145</v>
      </c>
    </row>
    <row r="28" spans="1:6">
      <c r="A28" s="12" t="s">
        <v>91</v>
      </c>
      <c r="B28" s="17"/>
      <c r="C28" s="18">
        <f>SUM(C24:C27)</f>
        <v>-27126</v>
      </c>
      <c r="D28" s="18"/>
      <c r="E28" s="18">
        <f>SUM(E24:E27)</f>
        <v>-6890</v>
      </c>
    </row>
    <row r="29" spans="1:6">
      <c r="B29" s="17"/>
      <c r="C29" s="18"/>
      <c r="D29" s="18"/>
      <c r="E29" s="18"/>
    </row>
    <row r="30" spans="1:6">
      <c r="A30" s="12" t="s">
        <v>103</v>
      </c>
      <c r="B30" s="17"/>
      <c r="C30" s="18">
        <f>C18+C28</f>
        <v>10710</v>
      </c>
      <c r="D30" s="18"/>
      <c r="E30" s="18">
        <f>E18+E28</f>
        <v>21595</v>
      </c>
      <c r="F30" s="2"/>
    </row>
    <row r="31" spans="1:6">
      <c r="B31" s="17"/>
      <c r="C31" s="11"/>
      <c r="D31" s="11"/>
      <c r="E31" s="11"/>
    </row>
    <row r="32" spans="1:6">
      <c r="A32" s="12" t="s">
        <v>44</v>
      </c>
      <c r="B32" s="17"/>
      <c r="C32" s="11"/>
      <c r="D32" s="11"/>
      <c r="E32" s="11"/>
    </row>
    <row r="33" spans="1:5">
      <c r="A33" s="3" t="s">
        <v>41</v>
      </c>
      <c r="B33" s="17"/>
      <c r="C33" s="11">
        <v>17948</v>
      </c>
      <c r="D33" s="11"/>
      <c r="E33" s="11">
        <v>-11830</v>
      </c>
    </row>
    <row r="34" spans="1:5">
      <c r="A34" s="3" t="s">
        <v>229</v>
      </c>
      <c r="B34" s="17"/>
      <c r="C34" s="11">
        <v>-75</v>
      </c>
      <c r="D34" s="11"/>
      <c r="E34" s="11">
        <v>510</v>
      </c>
    </row>
    <row r="35" spans="1:5" ht="13.5">
      <c r="A35" s="3" t="s">
        <v>208</v>
      </c>
      <c r="B35" s="17"/>
      <c r="C35" s="11">
        <v>7449</v>
      </c>
      <c r="D35" s="11"/>
      <c r="E35" s="11">
        <v>1427</v>
      </c>
    </row>
    <row r="36" spans="1:5">
      <c r="A36" s="3" t="s">
        <v>176</v>
      </c>
      <c r="B36" s="17"/>
      <c r="C36" s="11">
        <v>-10257</v>
      </c>
      <c r="D36" s="11"/>
      <c r="E36" s="11">
        <v>-2738</v>
      </c>
    </row>
    <row r="37" spans="1:5">
      <c r="A37" s="3" t="s">
        <v>231</v>
      </c>
      <c r="B37" s="17"/>
      <c r="C37" s="11">
        <v>-27362</v>
      </c>
      <c r="D37" s="11"/>
      <c r="E37" s="11">
        <v>-5265</v>
      </c>
    </row>
    <row r="38" spans="1:5">
      <c r="A38" s="55" t="s">
        <v>230</v>
      </c>
      <c r="B38" s="17"/>
      <c r="C38" s="11" t="s">
        <v>45</v>
      </c>
      <c r="D38" s="11"/>
      <c r="E38" s="11">
        <v>4113</v>
      </c>
    </row>
    <row r="39" spans="1:5">
      <c r="A39" s="55" t="s">
        <v>111</v>
      </c>
      <c r="B39" s="17"/>
      <c r="C39" s="11">
        <v>2911</v>
      </c>
      <c r="D39" s="11"/>
      <c r="E39" s="11">
        <v>2800</v>
      </c>
    </row>
    <row r="40" spans="1:5">
      <c r="A40" s="55" t="s">
        <v>113</v>
      </c>
      <c r="B40" s="17"/>
      <c r="C40" s="11">
        <v>1807</v>
      </c>
      <c r="D40" s="11"/>
      <c r="E40" s="11" t="s">
        <v>45</v>
      </c>
    </row>
    <row r="41" spans="1:5">
      <c r="A41" s="6" t="s">
        <v>146</v>
      </c>
      <c r="B41" s="17"/>
      <c r="C41" s="11">
        <v>-6840</v>
      </c>
      <c r="D41" s="11"/>
      <c r="E41" s="11">
        <v>-4500</v>
      </c>
    </row>
    <row r="42" spans="1:5">
      <c r="A42" s="7" t="s">
        <v>206</v>
      </c>
      <c r="B42" s="16"/>
      <c r="C42" s="8">
        <v>1275</v>
      </c>
      <c r="D42" s="8"/>
      <c r="E42" s="8">
        <v>737</v>
      </c>
    </row>
    <row r="43" spans="1:5" hidden="1">
      <c r="A43" s="80" t="s">
        <v>165</v>
      </c>
      <c r="B43" s="16"/>
      <c r="C43" s="8"/>
      <c r="D43" s="8"/>
      <c r="E43" s="8"/>
    </row>
    <row r="44" spans="1:5">
      <c r="A44" s="12" t="s">
        <v>26</v>
      </c>
      <c r="B44" s="17"/>
      <c r="C44" s="18">
        <f>SUM(C33:C43)</f>
        <v>-13144</v>
      </c>
      <c r="D44" s="18"/>
      <c r="E44" s="18">
        <f>SUM(E33:E43)</f>
        <v>-14746</v>
      </c>
    </row>
    <row r="45" spans="1:5">
      <c r="B45" s="17"/>
      <c r="C45" s="18"/>
      <c r="D45" s="18"/>
      <c r="E45" s="18"/>
    </row>
    <row r="46" spans="1:5">
      <c r="A46" s="12" t="s">
        <v>27</v>
      </c>
      <c r="B46" s="17"/>
      <c r="C46" s="18">
        <f>SUM(C30:C43)</f>
        <v>-2434</v>
      </c>
      <c r="D46" s="18"/>
      <c r="E46" s="18">
        <f>SUM(E30:E43)</f>
        <v>6849</v>
      </c>
    </row>
    <row r="47" spans="1:5">
      <c r="B47" s="17"/>
      <c r="C47" s="18"/>
      <c r="D47" s="18"/>
      <c r="E47" s="18"/>
    </row>
    <row r="48" spans="1:5">
      <c r="A48" s="12" t="s">
        <v>132</v>
      </c>
      <c r="B48" s="17"/>
      <c r="C48" s="18"/>
      <c r="D48" s="18"/>
      <c r="E48" s="18"/>
    </row>
    <row r="49" spans="1:6" ht="12.75" customHeight="1">
      <c r="A49" s="3" t="s">
        <v>33</v>
      </c>
      <c r="B49" s="17"/>
      <c r="C49" s="11">
        <v>18045</v>
      </c>
      <c r="D49" s="11"/>
      <c r="E49" s="11">
        <v>11268</v>
      </c>
    </row>
    <row r="50" spans="1:6" hidden="1">
      <c r="B50" s="17"/>
      <c r="C50" s="11"/>
      <c r="D50" s="11"/>
      <c r="E50" s="11"/>
    </row>
    <row r="51" spans="1:6" hidden="1">
      <c r="A51" s="3" t="s">
        <v>11</v>
      </c>
      <c r="B51" s="17"/>
      <c r="C51" s="11"/>
      <c r="D51" s="11"/>
      <c r="E51" s="11"/>
    </row>
    <row r="52" spans="1:6">
      <c r="A52" s="83" t="s">
        <v>11</v>
      </c>
      <c r="B52" s="17"/>
      <c r="C52" s="11">
        <v>-1</v>
      </c>
      <c r="D52" s="11"/>
      <c r="E52" s="11" t="s">
        <v>45</v>
      </c>
    </row>
    <row r="53" spans="1:6">
      <c r="A53" s="3" t="s">
        <v>27</v>
      </c>
      <c r="B53" s="17"/>
      <c r="C53" s="11">
        <v>-2434</v>
      </c>
      <c r="D53" s="11"/>
      <c r="E53" s="11">
        <v>6849</v>
      </c>
    </row>
    <row r="54" spans="1:6">
      <c r="A54" s="7" t="s">
        <v>92</v>
      </c>
      <c r="B54" s="16"/>
      <c r="C54" s="8">
        <v>184</v>
      </c>
      <c r="D54" s="8"/>
      <c r="E54" s="8">
        <v>-72</v>
      </c>
    </row>
    <row r="55" spans="1:6">
      <c r="A55" s="12" t="s">
        <v>34</v>
      </c>
      <c r="B55" s="17"/>
      <c r="C55" s="18">
        <f>SUM(C49:C54)</f>
        <v>15794</v>
      </c>
      <c r="D55" s="18"/>
      <c r="E55" s="18">
        <f>SUM(E49:E54)</f>
        <v>18045</v>
      </c>
    </row>
    <row r="56" spans="1:6">
      <c r="A56" s="7"/>
      <c r="B56" s="7"/>
      <c r="C56" s="7"/>
      <c r="D56" s="7"/>
      <c r="E56" s="7"/>
    </row>
    <row r="57" spans="1:6">
      <c r="A57" s="6"/>
      <c r="B57" s="6"/>
      <c r="C57" s="6"/>
      <c r="D57" s="6"/>
      <c r="E57" s="6"/>
      <c r="F57" s="6"/>
    </row>
    <row r="58" spans="1:6">
      <c r="A58" s="12" t="s">
        <v>173</v>
      </c>
    </row>
    <row r="59" spans="1:6">
      <c r="A59" s="7" t="s">
        <v>55</v>
      </c>
      <c r="B59" s="16" t="s">
        <v>18</v>
      </c>
      <c r="C59" s="7">
        <v>2013</v>
      </c>
      <c r="D59" s="7"/>
      <c r="E59" s="7">
        <v>2012</v>
      </c>
    </row>
    <row r="60" spans="1:6">
      <c r="A60" s="12" t="s">
        <v>103</v>
      </c>
      <c r="B60" s="17"/>
      <c r="C60" s="18">
        <f>C30</f>
        <v>10710</v>
      </c>
      <c r="D60" s="18"/>
      <c r="E60" s="18">
        <f>E30</f>
        <v>21595</v>
      </c>
    </row>
    <row r="61" spans="1:6">
      <c r="B61" s="17"/>
      <c r="C61" s="18"/>
      <c r="D61" s="18"/>
      <c r="E61" s="18"/>
    </row>
    <row r="62" spans="1:6">
      <c r="A62" s="12" t="s">
        <v>44</v>
      </c>
      <c r="B62" s="17"/>
      <c r="C62" s="11"/>
      <c r="D62" s="11"/>
      <c r="E62" s="11"/>
    </row>
    <row r="63" spans="1:6">
      <c r="A63" s="6" t="s">
        <v>146</v>
      </c>
      <c r="B63" s="22"/>
      <c r="C63" s="27">
        <v>-6840</v>
      </c>
      <c r="D63" s="27"/>
      <c r="E63" s="27">
        <v>-4500</v>
      </c>
      <c r="F63" s="6"/>
    </row>
    <row r="64" spans="1:6" ht="12.75">
      <c r="A64" s="57" t="s">
        <v>111</v>
      </c>
      <c r="B64" s="17"/>
      <c r="C64" s="11">
        <v>2911</v>
      </c>
      <c r="D64" s="11"/>
      <c r="E64" s="11">
        <v>2800</v>
      </c>
    </row>
    <row r="65" spans="1:6" ht="12.75">
      <c r="A65" s="57" t="s">
        <v>230</v>
      </c>
      <c r="B65" s="22"/>
      <c r="C65" s="11" t="s">
        <v>45</v>
      </c>
      <c r="D65" s="11"/>
      <c r="E65" s="27">
        <v>4113</v>
      </c>
      <c r="F65" s="6"/>
    </row>
    <row r="66" spans="1:6">
      <c r="A66" s="7" t="s">
        <v>206</v>
      </c>
      <c r="B66" s="16"/>
      <c r="C66" s="8">
        <v>1275</v>
      </c>
      <c r="D66" s="8"/>
      <c r="E66" s="8">
        <v>737</v>
      </c>
      <c r="F66" s="6"/>
    </row>
    <row r="67" spans="1:6" hidden="1">
      <c r="A67" s="80"/>
      <c r="B67" s="16"/>
      <c r="C67" s="8"/>
      <c r="D67" s="8"/>
      <c r="E67" s="8"/>
      <c r="F67" s="6"/>
    </row>
    <row r="68" spans="1:6">
      <c r="A68" s="12" t="s">
        <v>99</v>
      </c>
      <c r="B68" s="17"/>
      <c r="C68" s="18">
        <f>SUM(C60:C67)</f>
        <v>8056</v>
      </c>
      <c r="D68" s="18"/>
      <c r="E68" s="18">
        <f>SUM(E60:E67)</f>
        <v>24745</v>
      </c>
    </row>
    <row r="69" spans="1:6">
      <c r="B69" s="17"/>
      <c r="C69" s="11"/>
      <c r="D69" s="11"/>
      <c r="E69" s="11"/>
    </row>
    <row r="70" spans="1:6">
      <c r="A70" s="12" t="s">
        <v>100</v>
      </c>
      <c r="B70" s="17"/>
      <c r="C70" s="11"/>
      <c r="D70" s="11"/>
      <c r="E70" s="11"/>
    </row>
    <row r="71" spans="1:6">
      <c r="A71" s="3" t="s">
        <v>16</v>
      </c>
      <c r="B71" s="17"/>
      <c r="C71" s="11">
        <v>-111907</v>
      </c>
      <c r="D71" s="11"/>
      <c r="E71" s="11">
        <v>-141089</v>
      </c>
    </row>
    <row r="72" spans="1:6" hidden="1">
      <c r="A72" s="6" t="s">
        <v>166</v>
      </c>
      <c r="B72" s="17"/>
      <c r="C72" s="11"/>
      <c r="D72" s="11"/>
      <c r="E72" s="11"/>
    </row>
    <row r="73" spans="1:6">
      <c r="A73" s="3" t="s">
        <v>78</v>
      </c>
      <c r="B73" s="17"/>
      <c r="C73" s="11">
        <v>8056</v>
      </c>
      <c r="D73" s="11"/>
      <c r="E73" s="11">
        <v>24745</v>
      </c>
    </row>
    <row r="74" spans="1:6">
      <c r="A74" s="3" t="s">
        <v>101</v>
      </c>
      <c r="B74" s="17"/>
      <c r="C74" s="11">
        <v>2126</v>
      </c>
      <c r="D74" s="11"/>
      <c r="E74" s="11">
        <v>316</v>
      </c>
    </row>
    <row r="75" spans="1:6">
      <c r="A75" s="3" t="s">
        <v>181</v>
      </c>
      <c r="B75" s="17"/>
      <c r="C75" s="11">
        <v>36</v>
      </c>
      <c r="D75" s="11"/>
      <c r="E75" s="11">
        <v>-621</v>
      </c>
    </row>
    <row r="76" spans="1:6">
      <c r="A76" s="3" t="s">
        <v>119</v>
      </c>
      <c r="B76" s="17"/>
      <c r="C76" s="11" t="s">
        <v>45</v>
      </c>
      <c r="D76" s="11"/>
      <c r="E76" s="11">
        <v>344</v>
      </c>
    </row>
    <row r="77" spans="1:6" hidden="1">
      <c r="A77" s="3" t="s">
        <v>50</v>
      </c>
      <c r="B77" s="17"/>
      <c r="C77" s="11"/>
      <c r="D77" s="11"/>
      <c r="E77" s="11"/>
    </row>
    <row r="78" spans="1:6">
      <c r="A78" s="3" t="s">
        <v>51</v>
      </c>
      <c r="B78" s="17"/>
      <c r="C78" s="11">
        <v>-408</v>
      </c>
      <c r="D78" s="11"/>
      <c r="E78" s="11">
        <v>-520</v>
      </c>
    </row>
    <row r="79" spans="1:6" hidden="1">
      <c r="B79" s="17"/>
      <c r="C79" s="11"/>
      <c r="D79" s="11"/>
      <c r="E79" s="11"/>
    </row>
    <row r="80" spans="1:6" hidden="1">
      <c r="A80" s="3" t="s">
        <v>11</v>
      </c>
      <c r="B80" s="17"/>
      <c r="C80" s="11"/>
      <c r="D80" s="11"/>
      <c r="E80" s="11"/>
    </row>
    <row r="81" spans="1:5" ht="12.75">
      <c r="A81" s="79" t="s">
        <v>11</v>
      </c>
      <c r="B81" s="17"/>
      <c r="C81" s="11">
        <v>-1</v>
      </c>
      <c r="D81" s="11"/>
      <c r="E81" s="11" t="s">
        <v>45</v>
      </c>
    </row>
    <row r="82" spans="1:5">
      <c r="A82" s="55" t="s">
        <v>109</v>
      </c>
      <c r="B82" s="17"/>
      <c r="C82" s="11" t="s">
        <v>45</v>
      </c>
      <c r="D82" s="11"/>
      <c r="E82" s="11">
        <v>1807</v>
      </c>
    </row>
    <row r="83" spans="1:5" ht="12.75">
      <c r="A83" s="57" t="s">
        <v>193</v>
      </c>
      <c r="B83" s="17"/>
      <c r="C83" s="11" t="s">
        <v>45</v>
      </c>
      <c r="D83" s="11"/>
      <c r="E83" s="11">
        <v>-984</v>
      </c>
    </row>
    <row r="84" spans="1:5">
      <c r="A84" s="6" t="s">
        <v>170</v>
      </c>
      <c r="B84" s="17"/>
      <c r="C84" s="11" t="s">
        <v>45</v>
      </c>
      <c r="D84" s="11"/>
      <c r="E84" s="11">
        <v>-344</v>
      </c>
    </row>
    <row r="85" spans="1:5">
      <c r="A85" s="6" t="s">
        <v>65</v>
      </c>
      <c r="B85" s="17"/>
      <c r="C85" s="11">
        <v>-3387</v>
      </c>
      <c r="D85" s="11"/>
      <c r="E85" s="11" t="s">
        <v>45</v>
      </c>
    </row>
    <row r="86" spans="1:5">
      <c r="A86" s="7" t="s">
        <v>167</v>
      </c>
      <c r="B86" s="16"/>
      <c r="C86" s="8">
        <v>-1427</v>
      </c>
      <c r="D86" s="8"/>
      <c r="E86" s="8">
        <v>4439</v>
      </c>
    </row>
    <row r="87" spans="1:5">
      <c r="A87" s="12" t="s">
        <v>35</v>
      </c>
      <c r="B87" s="17"/>
      <c r="C87" s="18">
        <f>SUM(C71:C86)</f>
        <v>-106912</v>
      </c>
      <c r="D87" s="18"/>
      <c r="E87" s="18">
        <f>SUM(E71:E86)</f>
        <v>-111907</v>
      </c>
    </row>
    <row r="88" spans="1:5">
      <c r="B88" s="17"/>
      <c r="C88" s="11"/>
      <c r="D88" s="11"/>
      <c r="E88" s="11"/>
    </row>
    <row r="89" spans="1:5">
      <c r="A89" s="3" t="s">
        <v>98</v>
      </c>
      <c r="B89" s="17"/>
      <c r="C89" s="11">
        <v>23571</v>
      </c>
      <c r="D89" s="11"/>
      <c r="E89" s="11">
        <v>12619</v>
      </c>
    </row>
    <row r="90" spans="1:5">
      <c r="B90" s="17"/>
      <c r="C90" s="11"/>
      <c r="D90" s="11"/>
      <c r="E90" s="11"/>
    </row>
    <row r="91" spans="1:5">
      <c r="A91" s="64" t="s">
        <v>228</v>
      </c>
      <c r="B91" s="17"/>
      <c r="C91" s="11"/>
      <c r="D91" s="11"/>
      <c r="E91" s="11"/>
    </row>
    <row r="92" spans="1:5">
      <c r="A92" s="64" t="s">
        <v>227</v>
      </c>
      <c r="B92" s="17"/>
      <c r="C92" s="11"/>
      <c r="D92" s="11"/>
      <c r="E92" s="11"/>
    </row>
    <row r="93" spans="1:5">
      <c r="A93" s="64" t="s">
        <v>232</v>
      </c>
    </row>
    <row r="94" spans="1:5">
      <c r="A94" s="45" t="s">
        <v>207</v>
      </c>
    </row>
    <row r="95" spans="1:5">
      <c r="A95" s="64"/>
    </row>
  </sheetData>
  <mergeCells count="1">
    <mergeCell ref="A1:H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88" fitToHeight="2" orientation="portrait" r:id="rId1"/>
  <headerFooter alignWithMargins="0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03"/>
  <sheetViews>
    <sheetView zoomScaleNormal="100" workbookViewId="0">
      <selection activeCell="E18" sqref="E18"/>
    </sheetView>
  </sheetViews>
  <sheetFormatPr defaultRowHeight="12"/>
  <cols>
    <col min="1" max="1" width="47.7109375" style="3" customWidth="1"/>
    <col min="2" max="2" width="8.7109375" style="3" customWidth="1"/>
    <col min="3" max="3" width="10.28515625" style="3" customWidth="1"/>
    <col min="4" max="4" width="9.85546875" style="3" customWidth="1"/>
    <col min="5" max="5" width="8.5703125" style="3" bestFit="1" customWidth="1"/>
    <col min="6" max="7" width="8.7109375" style="3" customWidth="1"/>
    <col min="8" max="8" width="12.28515625" style="3" customWidth="1"/>
    <col min="9" max="9" width="1.5703125" style="3" customWidth="1"/>
    <col min="10" max="10" width="8.5703125" style="3" customWidth="1"/>
    <col min="11" max="11" width="9.140625" style="3" hidden="1" customWidth="1"/>
    <col min="12" max="16384" width="9.140625" style="3"/>
  </cols>
  <sheetData>
    <row r="1" spans="1:10" ht="24.75">
      <c r="A1" s="86" t="s">
        <v>143</v>
      </c>
      <c r="B1" s="87"/>
      <c r="C1" s="87"/>
      <c r="D1" s="87"/>
      <c r="E1" s="87"/>
      <c r="F1" s="87"/>
      <c r="G1" s="87"/>
      <c r="H1" s="87"/>
    </row>
    <row r="2" spans="1:10" s="6" customFormat="1" ht="12.75">
      <c r="B2" s="27"/>
      <c r="C2" s="27"/>
      <c r="D2" s="27"/>
      <c r="E2" s="27"/>
      <c r="F2" s="27"/>
      <c r="G2" s="27"/>
      <c r="H2" s="81"/>
      <c r="I2" s="81"/>
      <c r="J2" s="28"/>
    </row>
    <row r="3" spans="1:10" s="6" customFormat="1" ht="12.75">
      <c r="A3" s="17"/>
      <c r="B3" s="27"/>
      <c r="C3" s="27"/>
      <c r="D3" s="27"/>
      <c r="E3" s="27"/>
      <c r="F3" s="27"/>
      <c r="G3" s="27"/>
      <c r="H3" s="81" t="s">
        <v>115</v>
      </c>
      <c r="I3" s="81"/>
      <c r="J3" s="28"/>
    </row>
    <row r="4" spans="1:10" s="6" customFormat="1" ht="12.75">
      <c r="A4" s="22"/>
      <c r="B4" s="27"/>
      <c r="C4" s="27"/>
      <c r="D4" s="27"/>
      <c r="E4" s="27"/>
      <c r="F4" s="27"/>
      <c r="G4" s="27"/>
      <c r="H4" s="81" t="s">
        <v>254</v>
      </c>
      <c r="I4" s="81"/>
      <c r="J4" s="3"/>
    </row>
    <row r="5" spans="1:10" s="6" customFormat="1" ht="12.75">
      <c r="A5" s="22"/>
      <c r="B5" s="27"/>
      <c r="C5" s="27"/>
      <c r="D5" s="27"/>
      <c r="E5" s="27"/>
      <c r="F5" s="27"/>
      <c r="G5" s="27"/>
      <c r="H5" s="59" t="s">
        <v>255</v>
      </c>
      <c r="I5" s="59"/>
      <c r="J5" s="17" t="s">
        <v>130</v>
      </c>
    </row>
    <row r="6" spans="1:10" ht="12.75">
      <c r="B6" s="85" t="s">
        <v>153</v>
      </c>
      <c r="C6" s="85"/>
      <c r="D6" s="85"/>
      <c r="E6" s="85"/>
      <c r="F6" s="85"/>
      <c r="G6" s="85"/>
      <c r="H6" s="60" t="s">
        <v>79</v>
      </c>
      <c r="I6" s="60"/>
      <c r="J6" s="16" t="s">
        <v>56</v>
      </c>
    </row>
    <row r="7" spans="1:10">
      <c r="B7" s="30"/>
      <c r="C7" s="30"/>
      <c r="D7" s="30"/>
      <c r="E7" s="30"/>
      <c r="F7" s="17"/>
      <c r="G7" s="30"/>
      <c r="H7" s="22"/>
      <c r="I7" s="22"/>
      <c r="J7" s="22"/>
    </row>
    <row r="8" spans="1:10">
      <c r="C8" s="17"/>
      <c r="D8" s="17"/>
      <c r="E8" s="17"/>
      <c r="F8" s="17"/>
      <c r="H8" s="17"/>
      <c r="I8" s="17"/>
    </row>
    <row r="9" spans="1:10">
      <c r="B9" s="17" t="s">
        <v>253</v>
      </c>
      <c r="C9" s="17" t="s">
        <v>29</v>
      </c>
      <c r="D9" s="17" t="s">
        <v>57</v>
      </c>
      <c r="E9" s="17" t="s">
        <v>22</v>
      </c>
      <c r="F9" s="17" t="s">
        <v>58</v>
      </c>
      <c r="G9" s="17"/>
      <c r="H9" s="17"/>
      <c r="I9" s="17"/>
      <c r="J9" s="17"/>
    </row>
    <row r="10" spans="1:10">
      <c r="A10" s="7" t="s">
        <v>96</v>
      </c>
      <c r="B10" s="16" t="s">
        <v>252</v>
      </c>
      <c r="C10" s="16" t="s">
        <v>30</v>
      </c>
      <c r="D10" s="16" t="s">
        <v>203</v>
      </c>
      <c r="E10" s="16" t="s">
        <v>203</v>
      </c>
      <c r="F10" s="16" t="s">
        <v>59</v>
      </c>
      <c r="G10" s="16" t="s">
        <v>130</v>
      </c>
      <c r="H10" s="16"/>
      <c r="I10" s="16"/>
      <c r="J10" s="16"/>
    </row>
    <row r="11" spans="1:10">
      <c r="A11" s="12" t="s">
        <v>235</v>
      </c>
      <c r="B11" s="18">
        <v>6585</v>
      </c>
      <c r="C11" s="18">
        <v>245</v>
      </c>
      <c r="D11" s="18">
        <v>-8203</v>
      </c>
      <c r="E11" s="18" t="s">
        <v>45</v>
      </c>
      <c r="F11" s="18">
        <v>133361</v>
      </c>
      <c r="G11" s="18">
        <v>131988</v>
      </c>
      <c r="H11" s="18">
        <v>6943</v>
      </c>
      <c r="I11" s="18"/>
      <c r="J11" s="18">
        <v>138931</v>
      </c>
    </row>
    <row r="12" spans="1:10">
      <c r="A12" s="12"/>
      <c r="B12" s="18"/>
      <c r="C12" s="18"/>
      <c r="D12" s="18"/>
      <c r="E12" s="18"/>
      <c r="F12" s="18"/>
      <c r="G12" s="18"/>
      <c r="H12" s="18"/>
      <c r="I12" s="18"/>
      <c r="J12" s="18"/>
    </row>
    <row r="13" spans="1:10">
      <c r="A13" s="53" t="s">
        <v>250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>
      <c r="A14" s="53" t="s">
        <v>251</v>
      </c>
      <c r="B14" s="11" t="s">
        <v>45</v>
      </c>
      <c r="C14" s="11" t="s">
        <v>45</v>
      </c>
      <c r="D14" s="11" t="s">
        <v>45</v>
      </c>
      <c r="E14" s="11" t="s">
        <v>45</v>
      </c>
      <c r="F14" s="11">
        <v>-3024</v>
      </c>
      <c r="G14" s="18">
        <v>-3024</v>
      </c>
      <c r="H14" s="11">
        <v>-116</v>
      </c>
      <c r="I14" s="11"/>
      <c r="J14" s="18">
        <v>-3140</v>
      </c>
    </row>
    <row r="15" spans="1:10">
      <c r="A15" s="12"/>
      <c r="B15" s="28"/>
      <c r="C15" s="18"/>
      <c r="D15" s="5"/>
      <c r="E15" s="5"/>
      <c r="F15" s="18"/>
      <c r="G15" s="28"/>
      <c r="H15" s="5"/>
      <c r="I15" s="5"/>
      <c r="J15" s="28"/>
    </row>
    <row r="16" spans="1:10">
      <c r="A16" s="3" t="s">
        <v>146</v>
      </c>
      <c r="B16" s="11" t="s">
        <v>45</v>
      </c>
      <c r="C16" s="11" t="s">
        <v>45</v>
      </c>
      <c r="D16" s="11" t="s">
        <v>45</v>
      </c>
      <c r="E16" s="11" t="s">
        <v>45</v>
      </c>
      <c r="F16" s="11">
        <v>-4433</v>
      </c>
      <c r="G16" s="18">
        <v>-4433</v>
      </c>
      <c r="H16" s="11">
        <v>-67</v>
      </c>
      <c r="I16" s="11"/>
      <c r="J16" s="18">
        <v>-4500</v>
      </c>
    </row>
    <row r="17" spans="1:10">
      <c r="A17" s="3" t="s">
        <v>233</v>
      </c>
    </row>
    <row r="18" spans="1:10">
      <c r="A18" s="3" t="s">
        <v>234</v>
      </c>
      <c r="B18" s="11" t="s">
        <v>45</v>
      </c>
      <c r="C18" s="11" t="s">
        <v>45</v>
      </c>
      <c r="D18" s="11" t="s">
        <v>45</v>
      </c>
      <c r="E18" s="11" t="s">
        <v>45</v>
      </c>
      <c r="F18" s="11" t="s">
        <v>45</v>
      </c>
      <c r="G18" s="18" t="s">
        <v>45</v>
      </c>
      <c r="H18" s="11">
        <v>532</v>
      </c>
      <c r="I18" s="11"/>
      <c r="J18" s="18">
        <v>532</v>
      </c>
    </row>
    <row r="19" spans="1:10">
      <c r="A19" s="3" t="s">
        <v>247</v>
      </c>
      <c r="B19" s="11"/>
      <c r="C19" s="11"/>
      <c r="D19" s="11"/>
      <c r="E19" s="11"/>
      <c r="F19" s="11"/>
      <c r="G19" s="18"/>
      <c r="H19" s="11"/>
      <c r="I19" s="11"/>
      <c r="J19" s="18"/>
    </row>
    <row r="20" spans="1:10">
      <c r="A20" s="3" t="s">
        <v>248</v>
      </c>
      <c r="B20" s="11"/>
      <c r="C20" s="11"/>
      <c r="D20" s="11"/>
      <c r="E20" s="11"/>
      <c r="F20" s="11"/>
      <c r="G20" s="18"/>
      <c r="H20" s="11"/>
      <c r="I20" s="11"/>
      <c r="J20" s="18"/>
    </row>
    <row r="21" spans="1:10">
      <c r="A21" s="3" t="s">
        <v>249</v>
      </c>
      <c r="B21" s="11" t="s">
        <v>45</v>
      </c>
      <c r="C21" s="11" t="s">
        <v>45</v>
      </c>
      <c r="D21" s="11" t="s">
        <v>45</v>
      </c>
      <c r="E21" s="11" t="s">
        <v>45</v>
      </c>
      <c r="F21" s="11">
        <v>2642</v>
      </c>
      <c r="G21" s="18">
        <v>2642</v>
      </c>
      <c r="H21" s="11">
        <v>572</v>
      </c>
      <c r="I21" s="11"/>
      <c r="J21" s="18">
        <v>3214</v>
      </c>
    </row>
    <row r="22" spans="1:10">
      <c r="A22" s="6" t="s">
        <v>137</v>
      </c>
      <c r="B22" s="11" t="s">
        <v>45</v>
      </c>
      <c r="C22" s="11" t="s">
        <v>45</v>
      </c>
      <c r="D22" s="11" t="s">
        <v>45</v>
      </c>
      <c r="E22" s="11" t="s">
        <v>45</v>
      </c>
      <c r="F22" s="11" t="s">
        <v>45</v>
      </c>
      <c r="G22" s="18">
        <v>0</v>
      </c>
      <c r="H22" s="11">
        <v>726</v>
      </c>
      <c r="I22" s="11"/>
      <c r="J22" s="18">
        <v>726</v>
      </c>
    </row>
    <row r="23" spans="1:10">
      <c r="A23" s="6"/>
      <c r="B23" s="11"/>
      <c r="C23" s="11"/>
      <c r="D23" s="11"/>
      <c r="E23" s="11"/>
      <c r="F23" s="11"/>
      <c r="G23" s="18"/>
      <c r="H23" s="11"/>
      <c r="I23" s="11"/>
      <c r="J23" s="18"/>
    </row>
    <row r="24" spans="1:10">
      <c r="A24" s="3" t="s">
        <v>60</v>
      </c>
      <c r="B24" s="18"/>
      <c r="C24" s="11"/>
      <c r="D24" s="18"/>
      <c r="E24" s="18"/>
      <c r="F24" s="18"/>
      <c r="G24" s="18"/>
      <c r="H24" s="11"/>
      <c r="I24" s="11"/>
      <c r="J24" s="18"/>
    </row>
    <row r="25" spans="1:10">
      <c r="A25" s="37" t="s">
        <v>25</v>
      </c>
      <c r="B25" s="11" t="s">
        <v>45</v>
      </c>
      <c r="C25" s="11">
        <v>7031</v>
      </c>
      <c r="D25" s="11" t="s">
        <v>45</v>
      </c>
      <c r="E25" s="11" t="s">
        <v>45</v>
      </c>
      <c r="F25" s="11" t="s">
        <v>45</v>
      </c>
      <c r="G25" s="18">
        <v>7031</v>
      </c>
      <c r="H25" s="11">
        <v>-6</v>
      </c>
      <c r="I25" s="11"/>
      <c r="J25" s="18">
        <v>7025</v>
      </c>
    </row>
    <row r="26" spans="1:10">
      <c r="A26" s="37" t="s">
        <v>0</v>
      </c>
      <c r="B26" s="11" t="s">
        <v>45</v>
      </c>
      <c r="C26" s="11">
        <v>-2478</v>
      </c>
      <c r="D26" s="11" t="s">
        <v>45</v>
      </c>
      <c r="E26" s="11" t="s">
        <v>45</v>
      </c>
      <c r="F26" s="11" t="s">
        <v>45</v>
      </c>
      <c r="G26" s="18">
        <v>-2478</v>
      </c>
      <c r="H26" s="11">
        <v>2</v>
      </c>
      <c r="I26" s="11"/>
      <c r="J26" s="18">
        <v>-2476</v>
      </c>
    </row>
    <row r="27" spans="1:10">
      <c r="A27" s="3" t="s">
        <v>149</v>
      </c>
      <c r="B27" s="11" t="s">
        <v>45</v>
      </c>
      <c r="C27" s="11">
        <v>58</v>
      </c>
      <c r="D27" s="11" t="s">
        <v>45</v>
      </c>
      <c r="E27" s="11" t="s">
        <v>45</v>
      </c>
      <c r="F27" s="11" t="s">
        <v>45</v>
      </c>
      <c r="G27" s="18">
        <v>58</v>
      </c>
      <c r="H27" s="11">
        <v>12</v>
      </c>
      <c r="I27" s="11"/>
      <c r="J27" s="18">
        <v>70</v>
      </c>
    </row>
    <row r="28" spans="1:10">
      <c r="A28" s="7" t="s">
        <v>74</v>
      </c>
      <c r="B28" s="8" t="s">
        <v>45</v>
      </c>
      <c r="C28" s="8">
        <v>-1378</v>
      </c>
      <c r="D28" s="8" t="s">
        <v>45</v>
      </c>
      <c r="E28" s="8" t="s">
        <v>45</v>
      </c>
      <c r="F28" s="8" t="s">
        <v>45</v>
      </c>
      <c r="G28" s="29">
        <v>-1378</v>
      </c>
      <c r="H28" s="8">
        <v>-3</v>
      </c>
      <c r="I28" s="8"/>
      <c r="J28" s="29">
        <v>-1381</v>
      </c>
    </row>
    <row r="29" spans="1:10" s="12" customFormat="1">
      <c r="A29" s="12" t="s">
        <v>168</v>
      </c>
      <c r="B29" s="18" t="s">
        <v>45</v>
      </c>
      <c r="C29" s="18">
        <v>3233</v>
      </c>
      <c r="D29" s="18" t="s">
        <v>45</v>
      </c>
      <c r="E29" s="18" t="s">
        <v>45</v>
      </c>
      <c r="F29" s="18" t="s">
        <v>45</v>
      </c>
      <c r="G29" s="18">
        <v>3233</v>
      </c>
      <c r="H29" s="18">
        <v>5</v>
      </c>
      <c r="I29" s="18"/>
      <c r="J29" s="18">
        <v>3238</v>
      </c>
    </row>
    <row r="30" spans="1:10">
      <c r="A30" s="3" t="s">
        <v>47</v>
      </c>
      <c r="B30" s="11" t="s">
        <v>45</v>
      </c>
      <c r="C30" s="11" t="s">
        <v>45</v>
      </c>
      <c r="D30" s="11">
        <v>4035</v>
      </c>
      <c r="E30" s="11" t="s">
        <v>45</v>
      </c>
      <c r="F30" s="11" t="s">
        <v>45</v>
      </c>
      <c r="G30" s="18">
        <v>4035</v>
      </c>
      <c r="H30" s="11" t="s">
        <v>45</v>
      </c>
      <c r="I30" s="11"/>
      <c r="J30" s="18">
        <v>4035</v>
      </c>
    </row>
    <row r="31" spans="1:10">
      <c r="A31" s="6" t="s">
        <v>246</v>
      </c>
      <c r="B31" s="11"/>
      <c r="C31" s="11"/>
      <c r="D31" s="11"/>
      <c r="E31" s="11"/>
      <c r="F31" s="11"/>
      <c r="G31" s="18"/>
      <c r="H31" s="11"/>
      <c r="I31" s="11"/>
      <c r="J31" s="18"/>
    </row>
    <row r="32" spans="1:10">
      <c r="A32" s="7" t="s">
        <v>245</v>
      </c>
      <c r="B32" s="8" t="s">
        <v>45</v>
      </c>
      <c r="C32" s="8" t="s">
        <v>45</v>
      </c>
      <c r="D32" s="8">
        <v>-1049</v>
      </c>
      <c r="E32" s="8" t="s">
        <v>45</v>
      </c>
      <c r="F32" s="8" t="s">
        <v>45</v>
      </c>
      <c r="G32" s="29">
        <v>-1049</v>
      </c>
      <c r="H32" s="8" t="s">
        <v>45</v>
      </c>
      <c r="I32" s="8"/>
      <c r="J32" s="29">
        <v>-1049</v>
      </c>
    </row>
    <row r="33" spans="1:10" s="12" customFormat="1">
      <c r="A33" s="12" t="s">
        <v>154</v>
      </c>
      <c r="B33" s="11" t="s">
        <v>45</v>
      </c>
      <c r="C33" s="11" t="s">
        <v>45</v>
      </c>
      <c r="D33" s="11">
        <v>2986</v>
      </c>
      <c r="E33" s="11" t="s">
        <v>45</v>
      </c>
      <c r="F33" s="11" t="s">
        <v>45</v>
      </c>
      <c r="G33" s="11">
        <v>2986</v>
      </c>
      <c r="H33" s="18" t="s">
        <v>45</v>
      </c>
      <c r="I33" s="18"/>
      <c r="J33" s="18">
        <v>2986</v>
      </c>
    </row>
    <row r="34" spans="1:10" s="6" customFormat="1">
      <c r="A34" s="6" t="s">
        <v>92</v>
      </c>
      <c r="B34" s="27" t="s">
        <v>45</v>
      </c>
      <c r="C34" s="27" t="s">
        <v>45</v>
      </c>
      <c r="D34" s="27">
        <v>-7033</v>
      </c>
      <c r="E34" s="11" t="s">
        <v>45</v>
      </c>
      <c r="F34" s="27" t="s">
        <v>45</v>
      </c>
      <c r="G34" s="28">
        <v>-7033</v>
      </c>
      <c r="H34" s="27">
        <v>-209</v>
      </c>
      <c r="I34" s="27"/>
      <c r="J34" s="28">
        <v>-7242</v>
      </c>
    </row>
    <row r="35" spans="1:10">
      <c r="A35" s="6" t="s">
        <v>241</v>
      </c>
    </row>
    <row r="36" spans="1:10">
      <c r="A36" s="6" t="s">
        <v>242</v>
      </c>
      <c r="B36" s="11" t="s">
        <v>45</v>
      </c>
      <c r="C36" s="11" t="s">
        <v>45</v>
      </c>
      <c r="D36" s="27">
        <v>79</v>
      </c>
      <c r="E36" s="11" t="s">
        <v>45</v>
      </c>
      <c r="F36" s="11" t="s">
        <v>45</v>
      </c>
      <c r="G36" s="28">
        <v>79</v>
      </c>
      <c r="H36" s="11" t="s">
        <v>45</v>
      </c>
      <c r="I36" s="11"/>
      <c r="J36" s="28">
        <v>79</v>
      </c>
    </row>
    <row r="37" spans="1:10" s="6" customFormat="1">
      <c r="A37" s="52" t="s">
        <v>236</v>
      </c>
      <c r="B37" s="8" t="s">
        <v>45</v>
      </c>
      <c r="C37" s="8" t="s">
        <v>45</v>
      </c>
      <c r="D37" s="8" t="s">
        <v>45</v>
      </c>
      <c r="E37" s="8">
        <v>30</v>
      </c>
      <c r="F37" s="8" t="s">
        <v>45</v>
      </c>
      <c r="G37" s="28">
        <v>30</v>
      </c>
      <c r="H37" s="27" t="s">
        <v>45</v>
      </c>
      <c r="I37" s="27"/>
      <c r="J37" s="28">
        <v>30</v>
      </c>
    </row>
    <row r="38" spans="1:10" hidden="1">
      <c r="A38" s="7" t="s">
        <v>142</v>
      </c>
      <c r="B38" s="8"/>
      <c r="C38" s="8"/>
      <c r="D38" s="8"/>
      <c r="E38" s="8"/>
      <c r="F38" s="8"/>
      <c r="G38" s="29">
        <v>0</v>
      </c>
      <c r="H38" s="8"/>
      <c r="I38" s="8"/>
      <c r="J38" s="29">
        <v>0</v>
      </c>
    </row>
    <row r="39" spans="1:10" s="1" customFormat="1">
      <c r="A39" s="1" t="s">
        <v>130</v>
      </c>
      <c r="B39" s="18" t="s">
        <v>45</v>
      </c>
      <c r="C39" s="34">
        <v>3233</v>
      </c>
      <c r="D39" s="34">
        <v>-3968</v>
      </c>
      <c r="E39" s="34">
        <v>30</v>
      </c>
      <c r="F39" s="18" t="s">
        <v>45</v>
      </c>
      <c r="G39" s="34">
        <v>-705</v>
      </c>
      <c r="H39" s="34">
        <v>-204</v>
      </c>
      <c r="I39" s="34"/>
      <c r="J39" s="34">
        <v>-909</v>
      </c>
    </row>
    <row r="40" spans="1:10" s="1" customFormat="1">
      <c r="B40" s="28"/>
      <c r="C40" s="28"/>
      <c r="D40" s="28"/>
      <c r="E40" s="28"/>
      <c r="F40" s="28"/>
      <c r="G40" s="18"/>
      <c r="H40" s="28"/>
      <c r="I40" s="28"/>
      <c r="J40" s="18"/>
    </row>
    <row r="41" spans="1:10" s="1" customFormat="1">
      <c r="A41" s="55" t="s">
        <v>106</v>
      </c>
      <c r="B41" s="11" t="s">
        <v>45</v>
      </c>
      <c r="C41" s="11" t="s">
        <v>45</v>
      </c>
      <c r="D41" s="11" t="s">
        <v>45</v>
      </c>
      <c r="E41" s="11" t="s">
        <v>45</v>
      </c>
      <c r="F41" s="27">
        <v>-3693</v>
      </c>
      <c r="G41" s="28">
        <v>-3693</v>
      </c>
      <c r="H41" s="27">
        <v>-66</v>
      </c>
      <c r="I41" s="27"/>
      <c r="J41" s="28">
        <v>-3759</v>
      </c>
    </row>
    <row r="42" spans="1:10" s="1" customFormat="1">
      <c r="A42" s="55" t="s">
        <v>243</v>
      </c>
      <c r="B42" s="11"/>
      <c r="C42" s="11"/>
      <c r="D42" s="11"/>
      <c r="E42" s="11"/>
      <c r="F42" s="27"/>
      <c r="G42" s="28"/>
      <c r="H42" s="27"/>
      <c r="I42" s="27"/>
      <c r="J42" s="28"/>
    </row>
    <row r="43" spans="1:10" s="1" customFormat="1">
      <c r="A43" s="52" t="s">
        <v>102</v>
      </c>
      <c r="B43" s="8" t="s">
        <v>45</v>
      </c>
      <c r="C43" s="8" t="s">
        <v>45</v>
      </c>
      <c r="D43" s="8" t="s">
        <v>45</v>
      </c>
      <c r="E43" s="8" t="s">
        <v>45</v>
      </c>
      <c r="F43" s="8">
        <v>1230</v>
      </c>
      <c r="G43" s="29">
        <v>1230</v>
      </c>
      <c r="H43" s="8" t="s">
        <v>45</v>
      </c>
      <c r="I43" s="8"/>
      <c r="J43" s="29">
        <v>1230</v>
      </c>
    </row>
    <row r="44" spans="1:10" s="1" customFormat="1">
      <c r="A44" s="56" t="s">
        <v>130</v>
      </c>
      <c r="B44" s="18" t="s">
        <v>45</v>
      </c>
      <c r="C44" s="18" t="s">
        <v>45</v>
      </c>
      <c r="D44" s="18" t="s">
        <v>45</v>
      </c>
      <c r="E44" s="18" t="s">
        <v>45</v>
      </c>
      <c r="F44" s="28">
        <v>-2463</v>
      </c>
      <c r="G44" s="28">
        <v>-2463</v>
      </c>
      <c r="H44" s="28">
        <v>-66</v>
      </c>
      <c r="I44" s="28"/>
      <c r="J44" s="28">
        <v>-2529</v>
      </c>
    </row>
    <row r="45" spans="1:10" s="1" customFormat="1">
      <c r="A45" s="56"/>
      <c r="B45" s="28"/>
      <c r="C45" s="28"/>
      <c r="D45" s="28"/>
      <c r="E45" s="28"/>
      <c r="F45" s="28"/>
      <c r="G45" s="18"/>
      <c r="H45" s="28"/>
      <c r="I45" s="28"/>
      <c r="J45" s="18"/>
    </row>
    <row r="46" spans="1:10" s="1" customFormat="1">
      <c r="A46" s="56" t="s">
        <v>63</v>
      </c>
      <c r="B46" s="11" t="s">
        <v>45</v>
      </c>
      <c r="C46" s="28">
        <v>3233</v>
      </c>
      <c r="D46" s="28">
        <v>-3968</v>
      </c>
      <c r="E46" s="28">
        <v>30</v>
      </c>
      <c r="F46" s="28">
        <v>-2463</v>
      </c>
      <c r="G46" s="28">
        <v>-3168</v>
      </c>
      <c r="H46" s="28">
        <v>-270</v>
      </c>
      <c r="I46" s="28"/>
      <c r="J46" s="28">
        <v>-3438</v>
      </c>
    </row>
    <row r="47" spans="1:10" s="1" customFormat="1">
      <c r="B47" s="28"/>
      <c r="C47" s="28"/>
      <c r="D47" s="28"/>
      <c r="E47" s="28"/>
      <c r="F47" s="28"/>
      <c r="G47" s="18"/>
      <c r="H47" s="28"/>
      <c r="I47" s="28"/>
      <c r="J47" s="18"/>
    </row>
    <row r="48" spans="1:10">
      <c r="A48" s="7" t="s">
        <v>116</v>
      </c>
      <c r="B48" s="8" t="s">
        <v>45</v>
      </c>
      <c r="C48" s="8" t="s">
        <v>45</v>
      </c>
      <c r="D48" s="8" t="s">
        <v>45</v>
      </c>
      <c r="E48" s="8"/>
      <c r="F48" s="8">
        <v>16759</v>
      </c>
      <c r="G48" s="29">
        <v>16759</v>
      </c>
      <c r="H48" s="8">
        <v>288</v>
      </c>
      <c r="I48" s="8"/>
      <c r="J48" s="29">
        <v>17047</v>
      </c>
    </row>
    <row r="49" spans="1:10" s="12" customFormat="1">
      <c r="A49" s="1" t="s">
        <v>174</v>
      </c>
      <c r="B49" s="18" t="s">
        <v>45</v>
      </c>
      <c r="C49" s="28">
        <v>3233</v>
      </c>
      <c r="D49" s="28">
        <v>-3968</v>
      </c>
      <c r="E49" s="28">
        <v>30</v>
      </c>
      <c r="F49" s="28">
        <v>14296</v>
      </c>
      <c r="G49" s="18">
        <v>13591</v>
      </c>
      <c r="H49" s="28">
        <v>18</v>
      </c>
      <c r="I49" s="28"/>
      <c r="J49" s="18">
        <v>13609</v>
      </c>
    </row>
    <row r="50" spans="1:10" ht="12.75">
      <c r="A50" s="43"/>
      <c r="B50" s="8"/>
      <c r="C50" s="8"/>
      <c r="D50" s="8"/>
      <c r="E50" s="8"/>
      <c r="F50" s="8"/>
      <c r="G50" s="29"/>
      <c r="H50" s="8"/>
      <c r="I50" s="8"/>
      <c r="J50" s="29"/>
    </row>
    <row r="51" spans="1:10" ht="14.25">
      <c r="A51" s="4" t="s">
        <v>237</v>
      </c>
      <c r="B51" s="18">
        <v>6585</v>
      </c>
      <c r="C51" s="18">
        <v>3478</v>
      </c>
      <c r="D51" s="18">
        <v>-12171</v>
      </c>
      <c r="E51" s="18">
        <v>30</v>
      </c>
      <c r="F51" s="18">
        <v>142842</v>
      </c>
      <c r="G51" s="18">
        <v>140764</v>
      </c>
      <c r="H51" s="18">
        <v>8608</v>
      </c>
      <c r="I51" s="84">
        <v>2</v>
      </c>
      <c r="J51" s="18">
        <v>149372</v>
      </c>
    </row>
    <row r="52" spans="1:10">
      <c r="A52" s="12"/>
      <c r="B52" s="18"/>
      <c r="C52" s="18"/>
      <c r="D52" s="18"/>
      <c r="E52" s="18"/>
      <c r="F52" s="18"/>
      <c r="G52" s="18"/>
      <c r="H52" s="18"/>
      <c r="I52" s="18"/>
      <c r="J52" s="18"/>
    </row>
    <row r="53" spans="1:10">
      <c r="A53" s="12"/>
      <c r="B53" s="18"/>
      <c r="C53" s="18"/>
      <c r="D53" s="18"/>
      <c r="E53" s="18"/>
      <c r="F53" s="18"/>
      <c r="G53" s="18"/>
      <c r="H53" s="18"/>
      <c r="I53" s="18"/>
      <c r="J53" s="18"/>
    </row>
    <row r="54" spans="1:10" ht="12.75">
      <c r="A54" s="17"/>
      <c r="B54" s="27"/>
      <c r="C54" s="27"/>
      <c r="D54" s="27"/>
      <c r="E54" s="27"/>
      <c r="F54" s="27"/>
      <c r="G54" s="27"/>
      <c r="H54" s="81" t="s">
        <v>115</v>
      </c>
      <c r="I54" s="81"/>
      <c r="J54" s="28"/>
    </row>
    <row r="55" spans="1:10" ht="12.75">
      <c r="A55" s="22"/>
      <c r="B55" s="27"/>
      <c r="C55" s="27"/>
      <c r="D55" s="27"/>
      <c r="E55" s="27"/>
      <c r="F55" s="27"/>
      <c r="G55" s="27"/>
      <c r="H55" s="81" t="s">
        <v>254</v>
      </c>
      <c r="I55" s="81"/>
    </row>
    <row r="56" spans="1:10" ht="12.75">
      <c r="A56" s="22"/>
      <c r="B56" s="27"/>
      <c r="C56" s="27"/>
      <c r="D56" s="27"/>
      <c r="E56" s="27"/>
      <c r="F56" s="27"/>
      <c r="G56" s="27"/>
      <c r="H56" s="59" t="s">
        <v>255</v>
      </c>
      <c r="I56" s="59"/>
      <c r="J56" s="17" t="s">
        <v>130</v>
      </c>
    </row>
    <row r="57" spans="1:10" ht="12.75">
      <c r="B57" s="85" t="s">
        <v>153</v>
      </c>
      <c r="C57" s="85"/>
      <c r="D57" s="85"/>
      <c r="E57" s="85"/>
      <c r="F57" s="85"/>
      <c r="G57" s="85"/>
      <c r="H57" s="60" t="s">
        <v>79</v>
      </c>
      <c r="I57" s="60"/>
      <c r="J57" s="16" t="s">
        <v>56</v>
      </c>
    </row>
    <row r="58" spans="1:10">
      <c r="B58" s="30"/>
      <c r="C58" s="30"/>
      <c r="D58" s="30"/>
      <c r="E58" s="30"/>
      <c r="F58" s="17"/>
      <c r="G58" s="30"/>
      <c r="H58" s="22"/>
      <c r="I58" s="22"/>
      <c r="J58" s="22"/>
    </row>
    <row r="59" spans="1:10">
      <c r="C59" s="17"/>
      <c r="D59" s="17"/>
      <c r="E59" s="17"/>
      <c r="F59" s="17"/>
      <c r="H59" s="17"/>
      <c r="I59" s="17"/>
    </row>
    <row r="60" spans="1:10">
      <c r="B60" s="17" t="s">
        <v>253</v>
      </c>
      <c r="C60" s="17" t="s">
        <v>29</v>
      </c>
      <c r="D60" s="17" t="s">
        <v>57</v>
      </c>
      <c r="E60" s="17" t="s">
        <v>22</v>
      </c>
      <c r="F60" s="17" t="s">
        <v>58</v>
      </c>
      <c r="G60" s="17"/>
      <c r="H60" s="17"/>
      <c r="I60" s="17"/>
      <c r="J60" s="17"/>
    </row>
    <row r="61" spans="1:10">
      <c r="A61" s="7" t="s">
        <v>96</v>
      </c>
      <c r="B61" s="16" t="s">
        <v>252</v>
      </c>
      <c r="C61" s="16" t="s">
        <v>30</v>
      </c>
      <c r="D61" s="16" t="s">
        <v>203</v>
      </c>
      <c r="E61" s="16" t="s">
        <v>203</v>
      </c>
      <c r="F61" s="16" t="s">
        <v>59</v>
      </c>
      <c r="G61" s="16" t="s">
        <v>130</v>
      </c>
      <c r="H61" s="16"/>
      <c r="I61" s="16"/>
      <c r="J61" s="16"/>
    </row>
    <row r="62" spans="1:10" ht="12.75">
      <c r="A62" s="4" t="s">
        <v>14</v>
      </c>
      <c r="B62" s="18">
        <v>6585</v>
      </c>
      <c r="C62" s="18">
        <v>3478</v>
      </c>
      <c r="D62" s="18">
        <v>-12171</v>
      </c>
      <c r="E62" s="18">
        <v>30</v>
      </c>
      <c r="F62" s="18">
        <v>142842</v>
      </c>
      <c r="G62" s="18">
        <v>140764</v>
      </c>
      <c r="H62" s="18">
        <v>8608</v>
      </c>
      <c r="I62" s="18"/>
      <c r="J62" s="18">
        <v>149372</v>
      </c>
    </row>
    <row r="63" spans="1:10">
      <c r="B63" s="18"/>
      <c r="C63" s="18"/>
      <c r="D63" s="18"/>
      <c r="E63" s="18"/>
      <c r="F63" s="18"/>
      <c r="G63" s="18"/>
      <c r="H63" s="18"/>
      <c r="I63" s="18"/>
      <c r="J63" s="18"/>
    </row>
    <row r="64" spans="1:10">
      <c r="A64" s="3" t="s">
        <v>146</v>
      </c>
      <c r="B64" s="11" t="s">
        <v>45</v>
      </c>
      <c r="C64" s="11" t="s">
        <v>45</v>
      </c>
      <c r="D64" s="11" t="s">
        <v>45</v>
      </c>
      <c r="E64" s="11" t="s">
        <v>45</v>
      </c>
      <c r="F64" s="11">
        <v>-6774</v>
      </c>
      <c r="G64" s="18">
        <v>-6774</v>
      </c>
      <c r="H64" s="11">
        <v>-66</v>
      </c>
      <c r="I64" s="11"/>
      <c r="J64" s="18">
        <v>-6840</v>
      </c>
    </row>
    <row r="65" spans="1:10">
      <c r="A65" s="3" t="s">
        <v>233</v>
      </c>
    </row>
    <row r="66" spans="1:10">
      <c r="A66" s="3" t="s">
        <v>234</v>
      </c>
      <c r="B66" s="11" t="s">
        <v>45</v>
      </c>
      <c r="C66" s="11" t="s">
        <v>45</v>
      </c>
      <c r="D66" s="11" t="s">
        <v>45</v>
      </c>
      <c r="E66" s="11" t="s">
        <v>45</v>
      </c>
      <c r="F66" s="11" t="s">
        <v>45</v>
      </c>
      <c r="G66" s="18" t="s">
        <v>45</v>
      </c>
      <c r="H66" s="11">
        <v>505</v>
      </c>
      <c r="I66" s="11"/>
      <c r="J66" s="18">
        <v>505</v>
      </c>
    </row>
    <row r="67" spans="1:10" hidden="1">
      <c r="A67" s="3" t="s">
        <v>13</v>
      </c>
      <c r="B67" s="11"/>
      <c r="C67" s="11"/>
      <c r="D67" s="11"/>
      <c r="E67" s="11"/>
      <c r="F67" s="11"/>
      <c r="G67" s="18"/>
      <c r="H67" s="11"/>
      <c r="I67" s="11"/>
      <c r="J67" s="18"/>
    </row>
    <row r="68" spans="1:10" hidden="1">
      <c r="A68" s="3" t="s">
        <v>12</v>
      </c>
      <c r="B68" s="11" t="s">
        <v>45</v>
      </c>
      <c r="C68" s="11" t="s">
        <v>45</v>
      </c>
      <c r="D68" s="11" t="s">
        <v>45</v>
      </c>
      <c r="E68" s="11"/>
      <c r="F68" s="11"/>
      <c r="G68" s="18">
        <v>0</v>
      </c>
      <c r="H68" s="11"/>
      <c r="I68" s="11"/>
      <c r="J68" s="18">
        <v>0</v>
      </c>
    </row>
    <row r="69" spans="1:10">
      <c r="A69" s="6" t="s">
        <v>137</v>
      </c>
      <c r="B69" s="11" t="s">
        <v>45</v>
      </c>
      <c r="C69" s="11" t="s">
        <v>45</v>
      </c>
      <c r="D69" s="11" t="s">
        <v>45</v>
      </c>
      <c r="E69" s="11" t="s">
        <v>45</v>
      </c>
      <c r="F69" s="11">
        <v>4</v>
      </c>
      <c r="G69" s="18">
        <v>4</v>
      </c>
      <c r="H69" s="11">
        <v>1294</v>
      </c>
      <c r="I69" s="11"/>
      <c r="J69" s="18">
        <v>1298</v>
      </c>
    </row>
    <row r="70" spans="1:10">
      <c r="A70" s="55"/>
      <c r="B70" s="11"/>
      <c r="C70" s="11"/>
      <c r="D70" s="11"/>
      <c r="E70" s="11"/>
      <c r="F70" s="11">
        <v>-2902</v>
      </c>
      <c r="G70" s="18">
        <v>-2902</v>
      </c>
      <c r="H70" s="11">
        <v>-486</v>
      </c>
      <c r="I70" s="11"/>
      <c r="J70" s="18">
        <v>-3388</v>
      </c>
    </row>
    <row r="71" spans="1:10">
      <c r="A71" s="6"/>
      <c r="B71" s="11"/>
      <c r="C71" s="11"/>
      <c r="D71" s="11"/>
      <c r="E71" s="11"/>
      <c r="F71" s="11"/>
      <c r="G71" s="18"/>
      <c r="H71" s="11"/>
      <c r="I71" s="11"/>
      <c r="J71" s="18"/>
    </row>
    <row r="72" spans="1:10">
      <c r="A72" s="3" t="s">
        <v>60</v>
      </c>
      <c r="B72" s="18"/>
      <c r="C72" s="11"/>
      <c r="D72" s="18"/>
      <c r="E72" s="18"/>
      <c r="F72" s="18"/>
      <c r="G72" s="18"/>
      <c r="H72" s="11"/>
      <c r="I72" s="11"/>
      <c r="J72" s="18"/>
    </row>
    <row r="73" spans="1:10">
      <c r="A73" s="37" t="s">
        <v>25</v>
      </c>
      <c r="B73" s="11" t="s">
        <v>45</v>
      </c>
      <c r="C73" s="11">
        <v>12503</v>
      </c>
      <c r="D73" s="11" t="s">
        <v>45</v>
      </c>
      <c r="E73" s="11" t="s">
        <v>45</v>
      </c>
      <c r="F73" s="11" t="s">
        <v>45</v>
      </c>
      <c r="G73" s="18">
        <v>12503</v>
      </c>
      <c r="H73" s="11">
        <v>7</v>
      </c>
      <c r="I73" s="11"/>
      <c r="J73" s="18">
        <v>12510</v>
      </c>
    </row>
    <row r="74" spans="1:10">
      <c r="A74" s="37" t="s">
        <v>0</v>
      </c>
      <c r="B74" s="11" t="s">
        <v>45</v>
      </c>
      <c r="C74" s="11">
        <v>-9922</v>
      </c>
      <c r="D74" s="11" t="s">
        <v>45</v>
      </c>
      <c r="E74" s="11" t="s">
        <v>45</v>
      </c>
      <c r="F74" s="11" t="s">
        <v>45</v>
      </c>
      <c r="G74" s="18">
        <v>-9922</v>
      </c>
      <c r="H74" s="11">
        <v>2</v>
      </c>
      <c r="I74" s="11"/>
      <c r="J74" s="18">
        <v>-9920</v>
      </c>
    </row>
    <row r="75" spans="1:10">
      <c r="A75" s="3" t="s">
        <v>149</v>
      </c>
      <c r="B75" s="11" t="s">
        <v>45</v>
      </c>
      <c r="C75" s="11">
        <v>-11</v>
      </c>
      <c r="D75" s="11" t="s">
        <v>45</v>
      </c>
      <c r="E75" s="11" t="s">
        <v>45</v>
      </c>
      <c r="F75" s="11" t="s">
        <v>45</v>
      </c>
      <c r="G75" s="18">
        <v>-11</v>
      </c>
      <c r="H75" s="11">
        <v>4</v>
      </c>
      <c r="I75" s="11"/>
      <c r="J75" s="18">
        <v>-7</v>
      </c>
    </row>
    <row r="76" spans="1:10">
      <c r="A76" s="7" t="s">
        <v>74</v>
      </c>
      <c r="B76" s="8" t="s">
        <v>45</v>
      </c>
      <c r="C76" s="8">
        <v>-733</v>
      </c>
      <c r="D76" s="8" t="s">
        <v>45</v>
      </c>
      <c r="E76" s="8" t="s">
        <v>45</v>
      </c>
      <c r="F76" s="8" t="s">
        <v>45</v>
      </c>
      <c r="G76" s="29">
        <v>-733</v>
      </c>
      <c r="H76" s="8">
        <v>-3</v>
      </c>
      <c r="I76" s="8"/>
      <c r="J76" s="29">
        <v>-736</v>
      </c>
    </row>
    <row r="77" spans="1:10" s="12" customFormat="1">
      <c r="A77" s="12" t="s">
        <v>168</v>
      </c>
      <c r="B77" s="18" t="s">
        <v>45</v>
      </c>
      <c r="C77" s="18">
        <v>1837</v>
      </c>
      <c r="D77" s="18" t="s">
        <v>45</v>
      </c>
      <c r="E77" s="18" t="s">
        <v>45</v>
      </c>
      <c r="F77" s="18" t="s">
        <v>45</v>
      </c>
      <c r="G77" s="18">
        <v>1837</v>
      </c>
      <c r="H77" s="18">
        <v>10</v>
      </c>
      <c r="I77" s="18"/>
      <c r="J77" s="18">
        <v>1847</v>
      </c>
    </row>
    <row r="78" spans="1:10">
      <c r="A78" s="3" t="s">
        <v>47</v>
      </c>
      <c r="B78" s="11" t="s">
        <v>45</v>
      </c>
      <c r="C78" s="11" t="s">
        <v>45</v>
      </c>
      <c r="D78" s="11">
        <v>-2717</v>
      </c>
      <c r="E78" s="11" t="s">
        <v>45</v>
      </c>
      <c r="F78" s="11" t="s">
        <v>45</v>
      </c>
      <c r="G78" s="18">
        <v>-2717</v>
      </c>
      <c r="H78" s="11" t="s">
        <v>45</v>
      </c>
      <c r="I78" s="11"/>
      <c r="J78" s="18">
        <v>-2717</v>
      </c>
    </row>
    <row r="79" spans="1:10">
      <c r="A79" s="6" t="s">
        <v>244</v>
      </c>
      <c r="B79" s="11"/>
      <c r="C79" s="11"/>
      <c r="D79" s="11"/>
      <c r="E79" s="11"/>
      <c r="F79" s="11"/>
      <c r="G79" s="18"/>
      <c r="H79" s="11"/>
      <c r="I79" s="11"/>
      <c r="J79" s="18"/>
    </row>
    <row r="80" spans="1:10">
      <c r="A80" s="7" t="s">
        <v>245</v>
      </c>
      <c r="B80" s="8" t="s">
        <v>45</v>
      </c>
      <c r="C80" s="8" t="s">
        <v>45</v>
      </c>
      <c r="D80" s="8">
        <v>598</v>
      </c>
      <c r="E80" s="8"/>
      <c r="F80" s="8" t="s">
        <v>45</v>
      </c>
      <c r="G80" s="29">
        <v>598</v>
      </c>
      <c r="H80" s="8" t="s">
        <v>45</v>
      </c>
      <c r="I80" s="8"/>
      <c r="J80" s="29">
        <v>598</v>
      </c>
    </row>
    <row r="81" spans="1:10" s="12" customFormat="1">
      <c r="A81" s="12" t="s">
        <v>154</v>
      </c>
      <c r="B81" s="18" t="s">
        <v>45</v>
      </c>
      <c r="C81" s="18" t="s">
        <v>45</v>
      </c>
      <c r="D81" s="18">
        <v>-2119</v>
      </c>
      <c r="E81" s="18" t="s">
        <v>45</v>
      </c>
      <c r="F81" s="18" t="s">
        <v>45</v>
      </c>
      <c r="G81" s="18">
        <v>-2119</v>
      </c>
      <c r="H81" s="18" t="s">
        <v>45</v>
      </c>
      <c r="I81" s="18"/>
      <c r="J81" s="18">
        <v>-2119</v>
      </c>
    </row>
    <row r="82" spans="1:10" s="6" customFormat="1">
      <c r="A82" s="6" t="s">
        <v>92</v>
      </c>
      <c r="B82" s="27" t="s">
        <v>45</v>
      </c>
      <c r="C82" s="27" t="s">
        <v>45</v>
      </c>
      <c r="D82" s="27">
        <v>3820</v>
      </c>
      <c r="E82" s="27" t="s">
        <v>45</v>
      </c>
      <c r="F82" s="27" t="s">
        <v>45</v>
      </c>
      <c r="G82" s="28">
        <v>3820</v>
      </c>
      <c r="H82" s="27">
        <v>345</v>
      </c>
      <c r="I82" s="27"/>
      <c r="J82" s="28">
        <v>4165</v>
      </c>
    </row>
    <row r="83" spans="1:10" s="6" customFormat="1">
      <c r="A83" s="55" t="s">
        <v>256</v>
      </c>
      <c r="B83" s="27" t="s">
        <v>45</v>
      </c>
      <c r="C83" s="27" t="s">
        <v>45</v>
      </c>
      <c r="D83" s="27" t="s">
        <v>45</v>
      </c>
      <c r="E83" s="27">
        <v>182</v>
      </c>
      <c r="F83" s="27" t="s">
        <v>45</v>
      </c>
      <c r="G83" s="28">
        <v>182</v>
      </c>
      <c r="H83" s="27" t="s">
        <v>45</v>
      </c>
      <c r="I83" s="27"/>
      <c r="J83" s="28">
        <v>182</v>
      </c>
    </row>
    <row r="84" spans="1:10">
      <c r="A84" s="52" t="s">
        <v>257</v>
      </c>
      <c r="B84" s="8" t="s">
        <v>45</v>
      </c>
      <c r="C84" s="8" t="s">
        <v>45</v>
      </c>
      <c r="D84" s="8" t="s">
        <v>45</v>
      </c>
      <c r="E84" s="8">
        <v>-30</v>
      </c>
      <c r="F84" s="8" t="s">
        <v>45</v>
      </c>
      <c r="G84" s="29">
        <v>-30</v>
      </c>
      <c r="H84" s="8"/>
      <c r="I84" s="8"/>
      <c r="J84" s="29">
        <v>-30</v>
      </c>
    </row>
    <row r="85" spans="1:10" s="1" customFormat="1">
      <c r="A85" s="1" t="s">
        <v>130</v>
      </c>
      <c r="B85" s="28" t="s">
        <v>45</v>
      </c>
      <c r="C85" s="28">
        <v>1837</v>
      </c>
      <c r="D85" s="28">
        <v>1701</v>
      </c>
      <c r="E85" s="28">
        <v>152</v>
      </c>
      <c r="F85" s="28" t="s">
        <v>45</v>
      </c>
      <c r="G85" s="18">
        <v>3690</v>
      </c>
      <c r="H85" s="28">
        <v>355</v>
      </c>
      <c r="I85" s="28"/>
      <c r="J85" s="18">
        <v>4045</v>
      </c>
    </row>
    <row r="86" spans="1:10" s="1" customFormat="1">
      <c r="B86" s="28"/>
      <c r="C86" s="28"/>
      <c r="D86" s="28"/>
      <c r="E86" s="28"/>
      <c r="F86" s="28"/>
      <c r="G86" s="18"/>
      <c r="H86" s="28"/>
      <c r="I86" s="28"/>
      <c r="J86" s="18"/>
    </row>
    <row r="87" spans="1:10" s="1" customFormat="1">
      <c r="A87" s="55" t="s">
        <v>106</v>
      </c>
      <c r="B87" s="11" t="s">
        <v>45</v>
      </c>
      <c r="C87" s="11" t="s">
        <v>45</v>
      </c>
      <c r="D87" s="11" t="s">
        <v>45</v>
      </c>
      <c r="E87" s="27" t="s">
        <v>45</v>
      </c>
      <c r="F87" s="27">
        <v>-1213</v>
      </c>
      <c r="G87" s="28">
        <v>-1213</v>
      </c>
      <c r="H87" s="27">
        <v>13</v>
      </c>
      <c r="I87" s="27"/>
      <c r="J87" s="28">
        <v>-1200</v>
      </c>
    </row>
    <row r="88" spans="1:10" s="1" customFormat="1">
      <c r="A88" s="55" t="s">
        <v>243</v>
      </c>
      <c r="B88" s="11"/>
      <c r="C88" s="11"/>
      <c r="D88" s="11"/>
      <c r="E88" s="27"/>
      <c r="F88" s="27"/>
      <c r="G88" s="28"/>
      <c r="H88" s="27"/>
      <c r="I88" s="27"/>
      <c r="J88" s="28"/>
    </row>
    <row r="89" spans="1:10" s="1" customFormat="1">
      <c r="A89" s="52" t="s">
        <v>102</v>
      </c>
      <c r="B89" s="8" t="s">
        <v>45</v>
      </c>
      <c r="C89" s="8" t="s">
        <v>45</v>
      </c>
      <c r="D89" s="8" t="s">
        <v>45</v>
      </c>
      <c r="E89" s="8" t="s">
        <v>45</v>
      </c>
      <c r="F89" s="8">
        <v>469</v>
      </c>
      <c r="G89" s="29">
        <v>469</v>
      </c>
      <c r="H89" s="8" t="s">
        <v>45</v>
      </c>
      <c r="I89" s="8"/>
      <c r="J89" s="29">
        <v>469</v>
      </c>
    </row>
    <row r="90" spans="1:10" s="1" customFormat="1">
      <c r="A90" s="56" t="s">
        <v>130</v>
      </c>
      <c r="B90" s="28" t="s">
        <v>45</v>
      </c>
      <c r="C90" s="28" t="s">
        <v>45</v>
      </c>
      <c r="D90" s="28" t="s">
        <v>45</v>
      </c>
      <c r="E90" s="28" t="s">
        <v>45</v>
      </c>
      <c r="F90" s="28">
        <v>-744</v>
      </c>
      <c r="G90" s="28">
        <v>-744</v>
      </c>
      <c r="H90" s="28">
        <v>13</v>
      </c>
      <c r="I90" s="28"/>
      <c r="J90" s="28">
        <v>-731</v>
      </c>
    </row>
    <row r="91" spans="1:10" s="1" customFormat="1">
      <c r="A91" s="56"/>
      <c r="B91" s="28"/>
      <c r="C91" s="28"/>
      <c r="D91" s="28"/>
      <c r="E91" s="28"/>
      <c r="F91" s="28"/>
      <c r="G91" s="18"/>
      <c r="H91" s="28"/>
      <c r="I91" s="28"/>
      <c r="J91" s="18"/>
    </row>
    <row r="92" spans="1:10" s="1" customFormat="1">
      <c r="A92" s="56" t="s">
        <v>63</v>
      </c>
      <c r="B92" s="18" t="s">
        <v>45</v>
      </c>
      <c r="C92" s="28">
        <v>1837</v>
      </c>
      <c r="D92" s="28">
        <v>1701</v>
      </c>
      <c r="E92" s="28">
        <v>152</v>
      </c>
      <c r="F92" s="28">
        <v>-744</v>
      </c>
      <c r="G92" s="28">
        <v>2946</v>
      </c>
      <c r="H92" s="28">
        <v>368</v>
      </c>
      <c r="I92" s="28"/>
      <c r="J92" s="28">
        <v>3314</v>
      </c>
    </row>
    <row r="93" spans="1:10" s="1" customFormat="1">
      <c r="B93" s="28"/>
      <c r="C93" s="28"/>
      <c r="D93" s="28"/>
      <c r="E93" s="28"/>
      <c r="F93" s="28"/>
      <c r="G93" s="18"/>
      <c r="H93" s="28"/>
      <c r="I93" s="28"/>
      <c r="J93" s="18"/>
    </row>
    <row r="94" spans="1:10">
      <c r="A94" s="7" t="s">
        <v>116</v>
      </c>
      <c r="B94" s="8" t="s">
        <v>45</v>
      </c>
      <c r="C94" s="8" t="s">
        <v>45</v>
      </c>
      <c r="D94" s="8" t="s">
        <v>45</v>
      </c>
      <c r="E94" s="8" t="s">
        <v>45</v>
      </c>
      <c r="F94" s="8">
        <v>-13668</v>
      </c>
      <c r="G94" s="29">
        <v>-13668</v>
      </c>
      <c r="H94" s="8">
        <v>125</v>
      </c>
      <c r="I94" s="8"/>
      <c r="J94" s="29">
        <v>-13543</v>
      </c>
    </row>
    <row r="95" spans="1:10" s="12" customFormat="1">
      <c r="A95" s="1" t="s">
        <v>174</v>
      </c>
      <c r="B95" s="18" t="s">
        <v>45</v>
      </c>
      <c r="C95" s="28">
        <v>1837</v>
      </c>
      <c r="D95" s="28">
        <v>1701</v>
      </c>
      <c r="E95" s="28">
        <v>152</v>
      </c>
      <c r="F95" s="28">
        <v>-14412</v>
      </c>
      <c r="G95" s="18">
        <v>-10722</v>
      </c>
      <c r="H95" s="28">
        <v>493</v>
      </c>
      <c r="I95" s="28"/>
      <c r="J95" s="18">
        <v>-10229</v>
      </c>
    </row>
    <row r="96" spans="1:10" ht="12.75">
      <c r="A96" s="43"/>
      <c r="B96" s="8"/>
      <c r="C96" s="8"/>
      <c r="D96" s="8"/>
      <c r="E96" s="8"/>
      <c r="F96" s="8"/>
      <c r="G96" s="29"/>
      <c r="H96" s="8"/>
      <c r="I96" s="8"/>
      <c r="J96" s="29"/>
    </row>
    <row r="97" spans="1:10" ht="13.5">
      <c r="A97" s="4" t="s">
        <v>14</v>
      </c>
      <c r="B97" s="18">
        <v>6585</v>
      </c>
      <c r="C97" s="18">
        <v>5315</v>
      </c>
      <c r="D97" s="18">
        <v>-10470</v>
      </c>
      <c r="E97" s="18">
        <v>182</v>
      </c>
      <c r="F97" s="18">
        <v>118758</v>
      </c>
      <c r="G97" s="18">
        <v>120370</v>
      </c>
      <c r="H97" s="18">
        <v>10348</v>
      </c>
      <c r="I97" s="84">
        <v>2</v>
      </c>
      <c r="J97" s="18">
        <v>130718</v>
      </c>
    </row>
    <row r="98" spans="1:10">
      <c r="A98" s="12"/>
      <c r="B98" s="18"/>
      <c r="C98" s="18"/>
      <c r="D98" s="18"/>
      <c r="E98" s="18"/>
      <c r="F98" s="18"/>
      <c r="G98" s="18"/>
      <c r="H98" s="18"/>
      <c r="I98" s="18"/>
      <c r="J98" s="18"/>
    </row>
    <row r="99" spans="1:10">
      <c r="A99" s="3" t="s">
        <v>175</v>
      </c>
      <c r="B99" s="18"/>
      <c r="C99" s="18"/>
      <c r="D99" s="18"/>
      <c r="E99" s="18"/>
      <c r="F99" s="18"/>
      <c r="G99" s="18"/>
      <c r="H99" s="18"/>
      <c r="I99" s="18"/>
      <c r="J99" s="18"/>
    </row>
    <row r="100" spans="1:10">
      <c r="A100" s="12"/>
      <c r="B100" s="18"/>
      <c r="C100" s="18"/>
      <c r="D100" s="18"/>
      <c r="E100" s="18"/>
      <c r="F100" s="18"/>
      <c r="G100" s="18"/>
      <c r="H100" s="18"/>
      <c r="I100" s="18"/>
      <c r="J100" s="18"/>
    </row>
    <row r="101" spans="1:10" s="64" customFormat="1" ht="11.25">
      <c r="A101" s="64" t="s">
        <v>226</v>
      </c>
    </row>
    <row r="102" spans="1:10" s="64" customFormat="1" ht="11.25">
      <c r="A102" s="64" t="s">
        <v>227</v>
      </c>
    </row>
    <row r="103" spans="1:10">
      <c r="A103" s="64" t="s">
        <v>238</v>
      </c>
    </row>
  </sheetData>
  <mergeCells count="3">
    <mergeCell ref="B6:G6"/>
    <mergeCell ref="B57:G57"/>
    <mergeCell ref="A1:H1"/>
  </mergeCells>
  <phoneticPr fontId="0" type="noConversion"/>
  <pageMargins left="0.74803149606299213" right="0.35433070866141736" top="0.55118110236220474" bottom="0.51181102362204722" header="0.51181102362204722" footer="0.51181102362204722"/>
  <pageSetup paperSize="9" scale="77" fitToHeight="2" orientation="portrait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Consolidated income statement</vt:lpstr>
      <vt:lpstr>Cons statement of comp income </vt:lpstr>
      <vt:lpstr>Consolidated balance sheet</vt:lpstr>
      <vt:lpstr>Cons statement of cash flow</vt:lpstr>
      <vt:lpstr>Cons statement of changes in eq</vt:lpstr>
      <vt:lpstr>'Cons statement of changes in eq'!Utskriftsområde</vt:lpstr>
    </vt:vector>
  </TitlesOfParts>
  <Company>Intellecta Corporate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Sjökvist Rolfåke (FFAS)</dc:creator>
  <cp:lastModifiedBy>Winlund Annika (FE)</cp:lastModifiedBy>
  <cp:lastPrinted>2014-03-25T14:25:32Z</cp:lastPrinted>
  <dcterms:created xsi:type="dcterms:W3CDTF">2003-11-19T09:00:20Z</dcterms:created>
  <dcterms:modified xsi:type="dcterms:W3CDTF">2014-03-26T07:28:26Z</dcterms:modified>
</cp:coreProperties>
</file>