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quarterly review" sheetId="1" r:id="rId1"/>
  </sheets>
  <definedNames>
    <definedName name="_xlnm.Print_Area" localSheetId="0">'quarterly review'!#REF!</definedName>
  </definedNames>
  <calcPr calcId="145621"/>
</workbook>
</file>

<file path=xl/calcChain.xml><?xml version="1.0" encoding="utf-8"?>
<calcChain xmlns="http://schemas.openxmlformats.org/spreadsheetml/2006/main">
  <c r="J14" i="1" l="1"/>
  <c r="L14" i="1"/>
  <c r="N14" i="1"/>
  <c r="B24" i="1"/>
  <c r="D24" i="1"/>
  <c r="F24" i="1"/>
  <c r="J24" i="1"/>
  <c r="L24" i="1"/>
  <c r="N24" i="1"/>
  <c r="B25" i="1"/>
  <c r="B34" i="1" s="1"/>
  <c r="D25" i="1"/>
  <c r="F25" i="1"/>
  <c r="J25" i="1"/>
  <c r="L25" i="1"/>
  <c r="N25" i="1"/>
  <c r="H26" i="1"/>
  <c r="H25" i="1" s="1"/>
  <c r="H34" i="1" s="1"/>
  <c r="H27" i="1"/>
  <c r="B28" i="1"/>
  <c r="D28" i="1"/>
  <c r="F28" i="1"/>
  <c r="J28" i="1"/>
  <c r="L28" i="1"/>
  <c r="N28" i="1"/>
  <c r="B31" i="1"/>
  <c r="D31" i="1"/>
  <c r="D34" i="1" s="1"/>
  <c r="F31" i="1"/>
  <c r="H31" i="1"/>
  <c r="J31" i="1"/>
  <c r="L31" i="1"/>
  <c r="N31" i="1"/>
  <c r="B32" i="1"/>
  <c r="D32" i="1"/>
  <c r="F32" i="1"/>
  <c r="F34" i="1" s="1"/>
  <c r="H32" i="1"/>
  <c r="J32" i="1"/>
  <c r="L32" i="1"/>
  <c r="N32" i="1"/>
</calcChain>
</file>

<file path=xl/sharedStrings.xml><?xml version="1.0" encoding="utf-8"?>
<sst xmlns="http://schemas.openxmlformats.org/spreadsheetml/2006/main" count="74" uniqueCount="69">
  <si>
    <t>for electricity and heat is at its highest.</t>
  </si>
  <si>
    <t>Vattenfall's earnings vary sharply during the year. Normally, the large part of annual profit is generated during the first and fourth quarters, when demand</t>
  </si>
  <si>
    <t>Comments</t>
  </si>
  <si>
    <t>4) Last 12-month values.</t>
  </si>
  <si>
    <t>3) Based on Underlying operating profit, i.e. Operating profit excl. items affecting comparability.</t>
  </si>
  <si>
    <t>2) The amount has been adjusted compared to the amount presented in the Vattenfall's 2013 Year-End report.</t>
  </si>
  <si>
    <t xml:space="preserve">     See Note 2 to the consolidated accounts, Important changes in the financial statements compared with the preceding year.</t>
  </si>
  <si>
    <t xml:space="preserve">1) The amount for 2012 have been recalculated compared with  previously published information in Vattenfall's 2012 Annual Report. </t>
  </si>
  <si>
    <t>Average number employees</t>
  </si>
  <si>
    <t>Electricity generation, TWh</t>
  </si>
  <si>
    <t>Investments</t>
  </si>
  <si>
    <t>Other information</t>
  </si>
  <si>
    <t>Adjusted net debt/EBITDA, (x)</t>
  </si>
  <si>
    <t>Net debt/EBITDA, (x)</t>
  </si>
  <si>
    <t>Net debt/net debt plus equity, %</t>
  </si>
  <si>
    <t>Gross debt/gross debt plus equity, %</t>
  </si>
  <si>
    <t>Net debt/equity, %</t>
  </si>
  <si>
    <t>Gross debt/equity, %</t>
  </si>
  <si>
    <t>Equity/total assets, %</t>
  </si>
  <si>
    <r>
      <t>EBITDA/net financial items, (x)</t>
    </r>
    <r>
      <rPr>
        <vertAlign val="superscript"/>
        <sz val="9"/>
        <rFont val="Arial"/>
        <family val="2"/>
      </rPr>
      <t>3</t>
    </r>
  </si>
  <si>
    <t>EBITDA/net financial items, (x)</t>
  </si>
  <si>
    <r>
      <t>FFO/adjusted net debt,%</t>
    </r>
    <r>
      <rPr>
        <vertAlign val="superscript"/>
        <sz val="9"/>
        <rFont val="Arial"/>
        <family val="2"/>
      </rPr>
      <t>4</t>
    </r>
  </si>
  <si>
    <r>
      <t>FFO/net debt, %</t>
    </r>
    <r>
      <rPr>
        <vertAlign val="superscript"/>
        <sz val="9"/>
        <rFont val="Arial"/>
        <family val="2"/>
      </rPr>
      <t>4</t>
    </r>
  </si>
  <si>
    <r>
      <t>FFO/gross debt, %</t>
    </r>
    <r>
      <rPr>
        <vertAlign val="superscript"/>
        <sz val="9"/>
        <rFont val="Arial"/>
        <family val="2"/>
      </rPr>
      <t>4</t>
    </r>
  </si>
  <si>
    <r>
      <t>Cash flow interest cover after maintenance investments, (x)</t>
    </r>
    <r>
      <rPr>
        <vertAlign val="superscript"/>
        <sz val="9"/>
        <rFont val="Arial"/>
        <family val="2"/>
      </rPr>
      <t>4</t>
    </r>
  </si>
  <si>
    <r>
      <t>FFO interest cover, net, (x)</t>
    </r>
    <r>
      <rPr>
        <vertAlign val="superscript"/>
        <sz val="9"/>
        <rFont val="Arial"/>
        <family val="2"/>
      </rPr>
      <t>4</t>
    </r>
  </si>
  <si>
    <r>
      <t>FFO interest cover, (x)</t>
    </r>
    <r>
      <rPr>
        <vertAlign val="superscript"/>
        <sz val="9"/>
        <rFont val="Arial"/>
        <family val="2"/>
      </rPr>
      <t>4</t>
    </r>
  </si>
  <si>
    <r>
      <t>EBIT interest cover, (x)</t>
    </r>
    <r>
      <rPr>
        <vertAlign val="superscript"/>
        <sz val="9"/>
        <rFont val="Arial"/>
        <family val="2"/>
      </rPr>
      <t>3,4</t>
    </r>
  </si>
  <si>
    <r>
      <t>EBIT interest cover, (x)</t>
    </r>
    <r>
      <rPr>
        <vertAlign val="superscript"/>
        <sz val="9"/>
        <rFont val="Arial"/>
        <family val="2"/>
      </rPr>
      <t>4</t>
    </r>
  </si>
  <si>
    <r>
      <t>Return on capital employed, %</t>
    </r>
    <r>
      <rPr>
        <vertAlign val="superscript"/>
        <sz val="9"/>
        <rFont val="Arial"/>
        <family val="2"/>
      </rPr>
      <t>3,4</t>
    </r>
  </si>
  <si>
    <r>
      <t>Return on capital employed, %</t>
    </r>
    <r>
      <rPr>
        <vertAlign val="superscript"/>
        <sz val="9"/>
        <rFont val="Arial"/>
        <family val="2"/>
      </rPr>
      <t>4</t>
    </r>
  </si>
  <si>
    <r>
      <t>Return on equity, %</t>
    </r>
    <r>
      <rPr>
        <vertAlign val="superscript"/>
        <sz val="9"/>
        <rFont val="Arial"/>
        <family val="2"/>
      </rPr>
      <t>4</t>
    </r>
  </si>
  <si>
    <r>
      <t>Pre-tax profit margin, %</t>
    </r>
    <r>
      <rPr>
        <vertAlign val="superscript"/>
        <sz val="9"/>
        <rFont val="Arial"/>
        <family val="2"/>
      </rPr>
      <t>3</t>
    </r>
  </si>
  <si>
    <t>Pre-tax profit margin, %</t>
  </si>
  <si>
    <r>
      <t>Operating margin, %</t>
    </r>
    <r>
      <rPr>
        <vertAlign val="superscript"/>
        <sz val="9"/>
        <rFont val="Arial"/>
        <family val="2"/>
      </rPr>
      <t>3</t>
    </r>
  </si>
  <si>
    <t>Operating margin, %</t>
  </si>
  <si>
    <t>The key ratios are presented as percentages (%) or times (x)</t>
  </si>
  <si>
    <t>Balance sheet total</t>
  </si>
  <si>
    <t>Capital employed, average</t>
  </si>
  <si>
    <t>Noninterest-bearing liabilities</t>
  </si>
  <si>
    <t>Provisions</t>
  </si>
  <si>
    <t>Adjusted net debt</t>
  </si>
  <si>
    <t>Net debt</t>
  </si>
  <si>
    <t>Interest-bearing liabilities</t>
  </si>
  <si>
    <t>- of which, attributable to non-controlling interests</t>
  </si>
  <si>
    <t>- of which, attributable to owners of the Parent Company</t>
  </si>
  <si>
    <t>Equity</t>
  </si>
  <si>
    <t>Cash and cash equivalents and short-term investments</t>
  </si>
  <si>
    <t>Balance sheet items</t>
  </si>
  <si>
    <t>Free cash flow</t>
  </si>
  <si>
    <t>Funds from operations (FFO)</t>
  </si>
  <si>
    <t>Cash flow items</t>
  </si>
  <si>
    <t xml:space="preserve">- of which, attributable to non-controlling interests </t>
  </si>
  <si>
    <t>Profit for the period</t>
  </si>
  <si>
    <t>Profit before tax</t>
  </si>
  <si>
    <t>Financial expenses</t>
  </si>
  <si>
    <t>Financial income</t>
  </si>
  <si>
    <t>Underlying operating profit</t>
  </si>
  <si>
    <t>Operating profit (EBIT)</t>
  </si>
  <si>
    <t>EBITDA</t>
  </si>
  <si>
    <t>Net sales</t>
  </si>
  <si>
    <t>Income statement items</t>
  </si>
  <si>
    <t>Q4</t>
  </si>
  <si>
    <t>Q3</t>
  </si>
  <si>
    <t>Q2</t>
  </si>
  <si>
    <t>Q1</t>
  </si>
  <si>
    <t>Amounts in SEK million</t>
  </si>
  <si>
    <r>
      <t xml:space="preserve">2012 </t>
    </r>
    <r>
      <rPr>
        <vertAlign val="superscript"/>
        <sz val="9"/>
        <rFont val="Arial"/>
        <family val="2"/>
      </rPr>
      <t>1</t>
    </r>
  </si>
  <si>
    <t>QUARTERLY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</si>
</sst>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3">
    <font>
      <sz val="9"/>
      <name val="Geneva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sz val="20"/>
      <color indexed="48"/>
      <name val="Verdana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8">
    <xf numFmtId="0" fontId="0" fillId="0" borderId="0">
      <alignment vertical="top"/>
    </xf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0" fontId="11" fillId="11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18" borderId="0" applyNumberFormat="0" applyBorder="0" applyAlignment="0" applyProtection="0"/>
    <xf numFmtId="0" fontId="13" fillId="26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2" fillId="16" borderId="0" applyNumberFormat="0" applyBorder="0" applyAlignment="0" applyProtection="0"/>
    <xf numFmtId="0" fontId="12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2" fillId="32" borderId="0" applyNumberFormat="0" applyBorder="0" applyAlignment="0" applyProtection="0"/>
    <xf numFmtId="0" fontId="14" fillId="30" borderId="0" applyNumberFormat="0" applyBorder="0" applyAlignment="0" applyProtection="0"/>
    <xf numFmtId="0" fontId="15" fillId="33" borderId="2" applyNumberFormat="0" applyAlignment="0" applyProtection="0"/>
    <xf numFmtId="0" fontId="16" fillId="25" borderId="3" applyNumberFormat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31" borderId="2" applyNumberFormat="0" applyAlignment="0" applyProtection="0"/>
    <xf numFmtId="0" fontId="23" fillId="0" borderId="7" applyNumberFormat="0" applyFill="0" applyAlignment="0" applyProtection="0"/>
    <xf numFmtId="0" fontId="23" fillId="31" borderId="0" applyNumberFormat="0" applyBorder="0" applyAlignment="0" applyProtection="0"/>
    <xf numFmtId="0" fontId="2" fillId="0" borderId="0"/>
    <xf numFmtId="0" fontId="4" fillId="30" borderId="2" applyNumberFormat="0" applyFont="0" applyAlignment="0" applyProtection="0"/>
    <xf numFmtId="0" fontId="24" fillId="33" borderId="8" applyNumberFormat="0" applyAlignment="0" applyProtection="0"/>
    <xf numFmtId="4" fontId="4" fillId="37" borderId="2" applyNumberFormat="0" applyProtection="0">
      <alignment vertical="center"/>
    </xf>
    <xf numFmtId="4" fontId="25" fillId="38" borderId="2" applyNumberFormat="0" applyProtection="0">
      <alignment vertical="center"/>
    </xf>
    <xf numFmtId="4" fontId="4" fillId="38" borderId="2" applyNumberFormat="0" applyProtection="0">
      <alignment horizontal="left" vertical="center" indent="1"/>
    </xf>
    <xf numFmtId="0" fontId="26" fillId="37" borderId="9" applyNumberFormat="0" applyProtection="0">
      <alignment horizontal="left" vertical="top" indent="1"/>
    </xf>
    <xf numFmtId="4" fontId="4" fillId="39" borderId="2" applyNumberFormat="0" applyProtection="0">
      <alignment horizontal="left" vertical="center" indent="1"/>
    </xf>
    <xf numFmtId="4" fontId="4" fillId="40" borderId="2" applyNumberFormat="0" applyProtection="0">
      <alignment horizontal="right" vertical="center"/>
    </xf>
    <xf numFmtId="4" fontId="4" fillId="41" borderId="2" applyNumberFormat="0" applyProtection="0">
      <alignment horizontal="right" vertical="center"/>
    </xf>
    <xf numFmtId="4" fontId="4" fillId="42" borderId="10" applyNumberFormat="0" applyProtection="0">
      <alignment horizontal="right" vertical="center"/>
    </xf>
    <xf numFmtId="4" fontId="4" fillId="12" borderId="2" applyNumberFormat="0" applyProtection="0">
      <alignment horizontal="right" vertical="center"/>
    </xf>
    <xf numFmtId="4" fontId="4" fillId="43" borderId="2" applyNumberFormat="0" applyProtection="0">
      <alignment horizontal="right" vertical="center"/>
    </xf>
    <xf numFmtId="4" fontId="4" fillId="44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4" borderId="2" applyNumberFormat="0" applyProtection="0">
      <alignment horizontal="right" vertical="center"/>
    </xf>
    <xf numFmtId="4" fontId="4" fillId="45" borderId="2" applyNumberFormat="0" applyProtection="0">
      <alignment horizontal="right" vertical="center"/>
    </xf>
    <xf numFmtId="4" fontId="4" fillId="46" borderId="10" applyNumberFormat="0" applyProtection="0">
      <alignment horizontal="left" vertical="center" indent="1"/>
    </xf>
    <xf numFmtId="4" fontId="2" fillId="10" borderId="10" applyNumberFormat="0" applyProtection="0">
      <alignment horizontal="left" vertical="center" indent="1"/>
    </xf>
    <xf numFmtId="4" fontId="2" fillId="10" borderId="10" applyNumberFormat="0" applyProtection="0">
      <alignment horizontal="left" vertical="center" indent="1"/>
    </xf>
    <xf numFmtId="4" fontId="4" fillId="3" borderId="2" applyNumberFormat="0" applyProtection="0">
      <alignment horizontal="right" vertical="center"/>
    </xf>
    <xf numFmtId="4" fontId="4" fillId="2" borderId="10" applyNumberFormat="0" applyProtection="0">
      <alignment horizontal="left" vertical="center" indent="1"/>
    </xf>
    <xf numFmtId="4" fontId="4" fillId="3" borderId="10" applyNumberFormat="0" applyProtection="0">
      <alignment horizontal="left" vertical="center" indent="1"/>
    </xf>
    <xf numFmtId="0" fontId="4" fillId="7" borderId="2" applyNumberFormat="0" applyProtection="0">
      <alignment horizontal="left" vertical="center" indent="1"/>
    </xf>
    <xf numFmtId="0" fontId="4" fillId="10" borderId="9" applyNumberFormat="0" applyProtection="0">
      <alignment horizontal="left" vertical="top" indent="1"/>
    </xf>
    <xf numFmtId="0" fontId="4" fillId="47" borderId="2" applyNumberFormat="0" applyProtection="0">
      <alignment horizontal="left" vertical="center" indent="1"/>
    </xf>
    <xf numFmtId="0" fontId="4" fillId="3" borderId="9" applyNumberFormat="0" applyProtection="0">
      <alignment horizontal="left" vertical="top" indent="1"/>
    </xf>
    <xf numFmtId="0" fontId="4" fillId="48" borderId="2" applyNumberFormat="0" applyProtection="0">
      <alignment horizontal="left" vertical="center" indent="1"/>
    </xf>
    <xf numFmtId="0" fontId="4" fillId="48" borderId="9" applyNumberFormat="0" applyProtection="0">
      <alignment horizontal="left" vertical="top" indent="1"/>
    </xf>
    <xf numFmtId="0" fontId="4" fillId="2" borderId="2" applyNumberFormat="0" applyProtection="0">
      <alignment horizontal="left" vertical="center" indent="1"/>
    </xf>
    <xf numFmtId="0" fontId="4" fillId="2" borderId="9" applyNumberFormat="0" applyProtection="0">
      <alignment horizontal="left" vertical="top" indent="1"/>
    </xf>
    <xf numFmtId="0" fontId="4" fillId="49" borderId="11" applyNumberFormat="0">
      <protection locked="0"/>
    </xf>
    <xf numFmtId="0" fontId="27" fillId="10" borderId="12" applyBorder="0"/>
    <xf numFmtId="4" fontId="28" fillId="50" borderId="9" applyNumberFormat="0" applyProtection="0">
      <alignment vertical="center"/>
    </xf>
    <xf numFmtId="4" fontId="25" fillId="51" borderId="13" applyNumberFormat="0" applyProtection="0">
      <alignment vertical="center"/>
    </xf>
    <xf numFmtId="4" fontId="28" fillId="7" borderId="9" applyNumberFormat="0" applyProtection="0">
      <alignment horizontal="left" vertical="center" indent="1"/>
    </xf>
    <xf numFmtId="0" fontId="28" fillId="50" borderId="9" applyNumberFormat="0" applyProtection="0">
      <alignment horizontal="left" vertical="top" indent="1"/>
    </xf>
    <xf numFmtId="4" fontId="4" fillId="0" borderId="2" applyNumberFormat="0" applyProtection="0">
      <alignment horizontal="right" vertical="center"/>
    </xf>
    <xf numFmtId="4" fontId="25" fillId="52" borderId="2" applyNumberFormat="0" applyProtection="0">
      <alignment horizontal="right" vertical="center"/>
    </xf>
    <xf numFmtId="4" fontId="4" fillId="39" borderId="2" applyNumberFormat="0" applyProtection="0">
      <alignment horizontal="left" vertical="center" indent="1"/>
    </xf>
    <xf numFmtId="0" fontId="28" fillId="3" borderId="9" applyNumberFormat="0" applyProtection="0">
      <alignment horizontal="left" vertical="top" indent="1"/>
    </xf>
    <xf numFmtId="4" fontId="29" fillId="53" borderId="10" applyNumberFormat="0" applyProtection="0">
      <alignment horizontal="left" vertical="center" indent="1"/>
    </xf>
    <xf numFmtId="0" fontId="4" fillId="54" borderId="13"/>
    <xf numFmtId="4" fontId="30" fillId="49" borderId="2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2" fillId="0" borderId="0"/>
    <xf numFmtId="0" fontId="9" fillId="0" borderId="0">
      <alignment vertical="top"/>
    </xf>
    <xf numFmtId="0" fontId="31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32" fillId="0" borderId="0" applyNumberFormat="0" applyFill="0" applyBorder="0" applyAlignment="0" applyProtection="0"/>
  </cellStyleXfs>
  <cellXfs count="39">
    <xf numFmtId="0" fontId="0" fillId="0" borderId="0" xfId="0">
      <alignment vertical="top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1" fillId="0" borderId="0" xfId="0" applyFont="1" applyFill="1" applyBorder="1" applyAlignment="1"/>
    <xf numFmtId="3" fontId="1" fillId="0" borderId="1" xfId="0" applyNumberFormat="1" applyFont="1" applyFill="1" applyBorder="1" applyAlignment="1"/>
    <xf numFmtId="3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/>
    <xf numFmtId="164" fontId="1" fillId="0" borderId="0" xfId="0" applyNumberFormat="1" applyFont="1" applyFill="1" applyAlignment="1"/>
    <xf numFmtId="0" fontId="1" fillId="0" borderId="0" xfId="0" applyFont="1" applyFill="1" applyAlignment="1">
      <alignment horizontal="right"/>
    </xf>
    <xf numFmtId="164" fontId="1" fillId="0" borderId="0" xfId="0" applyNumberFormat="1" applyFont="1" applyFill="1" applyBorder="1" applyAlignment="1"/>
    <xf numFmtId="3" fontId="1" fillId="0" borderId="0" xfId="0" applyNumberFormat="1" applyFont="1" applyFill="1" applyAlignment="1"/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Border="1" applyAlignment="1"/>
    <xf numFmtId="164" fontId="1" fillId="0" borderId="1" xfId="0" applyNumberFormat="1" applyFont="1" applyFill="1" applyBorder="1" applyAlignment="1"/>
    <xf numFmtId="164" fontId="1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/>
    <xf numFmtId="3" fontId="5" fillId="0" borderId="0" xfId="0" applyNumberFormat="1" applyFont="1" applyFill="1" applyBorder="1" applyAlignment="1">
      <alignment horizontal="left"/>
    </xf>
    <xf numFmtId="0" fontId="6" fillId="0" borderId="0" xfId="0" applyFont="1" applyFill="1" applyAlignment="1"/>
    <xf numFmtId="165" fontId="6" fillId="0" borderId="0" xfId="0" applyNumberFormat="1" applyFont="1" applyFill="1" applyAlignment="1"/>
    <xf numFmtId="0" fontId="7" fillId="0" borderId="0" xfId="0" applyFont="1" applyFill="1" applyAlignment="1"/>
    <xf numFmtId="3" fontId="8" fillId="0" borderId="0" xfId="0" applyNumberFormat="1" applyFont="1" applyFill="1" applyAlignment="1"/>
    <xf numFmtId="0" fontId="8" fillId="0" borderId="0" xfId="0" applyFont="1" applyFill="1" applyAlignment="1">
      <alignment horizontal="right"/>
    </xf>
    <xf numFmtId="3" fontId="5" fillId="0" borderId="1" xfId="0" applyNumberFormat="1" applyFont="1" applyFill="1" applyBorder="1" applyAlignment="1">
      <alignment horizontal="left"/>
    </xf>
    <xf numFmtId="3" fontId="5" fillId="0" borderId="0" xfId="0" applyNumberFormat="1" applyFont="1" applyFill="1" applyAlignment="1">
      <alignment horizontal="right"/>
    </xf>
    <xf numFmtId="0" fontId="1" fillId="0" borderId="0" xfId="0" applyFont="1" applyFill="1" applyBorder="1">
      <alignment vertical="top"/>
    </xf>
    <xf numFmtId="3" fontId="1" fillId="0" borderId="0" xfId="0" applyNumberFormat="1" applyFont="1" applyFill="1" applyBorder="1" applyAlignment="1">
      <alignment horizontal="right"/>
    </xf>
    <xf numFmtId="3" fontId="1" fillId="0" borderId="0" xfId="0" quotePrefix="1" applyNumberFormat="1" applyFont="1" applyFill="1" applyBorder="1" applyAlignment="1"/>
    <xf numFmtId="0" fontId="1" fillId="0" borderId="0" xfId="0" quotePrefix="1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9" fillId="0" borderId="0" xfId="0" applyFont="1" applyAlignment="1"/>
    <xf numFmtId="0" fontId="10" fillId="0" borderId="0" xfId="0" applyFont="1" applyAlignment="1"/>
  </cellXfs>
  <cellStyles count="10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1 - 20%" xfId="20"/>
    <cellStyle name="Accent1 - 40%" xfId="21"/>
    <cellStyle name="Accent1 - 60%" xfId="22"/>
    <cellStyle name="Accent2" xfId="23"/>
    <cellStyle name="Accent2 - 20%" xfId="24"/>
    <cellStyle name="Accent2 - 40%" xfId="25"/>
    <cellStyle name="Accent2 - 60%" xfId="26"/>
    <cellStyle name="Accent3" xfId="27"/>
    <cellStyle name="Accent3 - 20%" xfId="28"/>
    <cellStyle name="Accent3 - 40%" xfId="29"/>
    <cellStyle name="Accent3 - 60%" xfId="30"/>
    <cellStyle name="Accent4" xfId="31"/>
    <cellStyle name="Accent4 - 20%" xfId="32"/>
    <cellStyle name="Accent4 - 40%" xfId="33"/>
    <cellStyle name="Accent4 - 60%" xfId="34"/>
    <cellStyle name="Accent5" xfId="35"/>
    <cellStyle name="Accent5 - 20%" xfId="36"/>
    <cellStyle name="Accent5 - 40%" xfId="37"/>
    <cellStyle name="Accent5 - 60%" xfId="38"/>
    <cellStyle name="Accent6" xfId="39"/>
    <cellStyle name="Accent6 - 20%" xfId="40"/>
    <cellStyle name="Accent6 - 40%" xfId="41"/>
    <cellStyle name="Accent6 - 60%" xfId="42"/>
    <cellStyle name="Bad" xfId="43"/>
    <cellStyle name="Calculation" xfId="44"/>
    <cellStyle name="Check Cell" xfId="45"/>
    <cellStyle name="Emphasis 1" xfId="46"/>
    <cellStyle name="Emphasis 2" xfId="47"/>
    <cellStyle name="Emphasis 3" xfId="48"/>
    <cellStyle name="Explanatory Text" xfId="49"/>
    <cellStyle name="Good" xfId="50"/>
    <cellStyle name="Heading 1" xfId="51"/>
    <cellStyle name="Heading 2" xfId="52"/>
    <cellStyle name="Heading 3" xfId="53"/>
    <cellStyle name="Heading 4" xfId="54"/>
    <cellStyle name="Input" xfId="55"/>
    <cellStyle name="Linked Cell" xfId="56"/>
    <cellStyle name="Neutral 2" xfId="57"/>
    <cellStyle name="Normal" xfId="0" builtinId="0"/>
    <cellStyle name="Normal 2" xfId="58"/>
    <cellStyle name="Note" xfId="59"/>
    <cellStyle name="Output" xfId="60"/>
    <cellStyle name="SAPBEXaggData" xfId="61"/>
    <cellStyle name="SAPBEXaggDataEmph" xfId="62"/>
    <cellStyle name="SAPBEXaggItem" xfId="63"/>
    <cellStyle name="SAPBEXaggItemX" xfId="64"/>
    <cellStyle name="SAPBEXchaText" xfId="65"/>
    <cellStyle name="SAPBEXexcBad7" xfId="66"/>
    <cellStyle name="SAPBEXexcBad8" xfId="67"/>
    <cellStyle name="SAPBEXexcBad9" xfId="68"/>
    <cellStyle name="SAPBEXexcCritical4" xfId="69"/>
    <cellStyle name="SAPBEXexcCritical5" xfId="70"/>
    <cellStyle name="SAPBEXexcCritical6" xfId="71"/>
    <cellStyle name="SAPBEXexcGood1" xfId="72"/>
    <cellStyle name="SAPBEXexcGood2" xfId="73"/>
    <cellStyle name="SAPBEXexcGood3" xfId="74"/>
    <cellStyle name="SAPBEXfilterDrill" xfId="75"/>
    <cellStyle name="SAPBEXfilterItem" xfId="76"/>
    <cellStyle name="SAPBEXfilterText" xfId="77"/>
    <cellStyle name="SAPBEXformats" xfId="78"/>
    <cellStyle name="SAPBEXheaderItem" xfId="79"/>
    <cellStyle name="SAPBEXheaderText" xfId="80"/>
    <cellStyle name="SAPBEXHLevel0" xfId="81"/>
    <cellStyle name="SAPBEXHLevel0X" xfId="82"/>
    <cellStyle name="SAPBEXHLevel1" xfId="83"/>
    <cellStyle name="SAPBEXHLevel1X" xfId="84"/>
    <cellStyle name="SAPBEXHLevel2" xfId="85"/>
    <cellStyle name="SAPBEXHLevel2X" xfId="86"/>
    <cellStyle name="SAPBEXHLevel3" xfId="87"/>
    <cellStyle name="SAPBEXHLevel3X" xfId="88"/>
    <cellStyle name="SAPBEXinputData" xfId="89"/>
    <cellStyle name="SAPBEXItemHeader" xfId="90"/>
    <cellStyle name="SAPBEXresData" xfId="91"/>
    <cellStyle name="SAPBEXresDataEmph" xfId="92"/>
    <cellStyle name="SAPBEXresItem" xfId="93"/>
    <cellStyle name="SAPBEXresItemX" xfId="94"/>
    <cellStyle name="SAPBEXstdData" xfId="95"/>
    <cellStyle name="SAPBEXstdDataEmph" xfId="96"/>
    <cellStyle name="SAPBEXstdItem" xfId="97"/>
    <cellStyle name="SAPBEXstdItemX" xfId="98"/>
    <cellStyle name="SAPBEXtitle" xfId="99"/>
    <cellStyle name="SAPBEXunassignedItem" xfId="100"/>
    <cellStyle name="SAPBEXundefined" xfId="101"/>
    <cellStyle name="Sheet Title" xfId="102"/>
    <cellStyle name="Standard_Konc noter" xfId="103"/>
    <cellStyle name="Stil 1" xfId="104"/>
    <cellStyle name="Title" xfId="105"/>
    <cellStyle name="Total" xfId="106"/>
    <cellStyle name="Warning Text" xfId="1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5"/>
  <sheetViews>
    <sheetView tabSelected="1" workbookViewId="0">
      <selection activeCell="S39" sqref="S39"/>
    </sheetView>
  </sheetViews>
  <sheetFormatPr defaultColWidth="11.42578125" defaultRowHeight="12"/>
  <cols>
    <col min="1" max="1" width="52.5703125" style="1" customWidth="1"/>
    <col min="2" max="2" width="8.7109375" style="1" customWidth="1"/>
    <col min="3" max="3" width="1.85546875" style="1" customWidth="1"/>
    <col min="4" max="4" width="8.7109375" style="1" customWidth="1"/>
    <col min="5" max="5" width="1.85546875" style="1" customWidth="1"/>
    <col min="6" max="6" width="8.7109375" style="1" customWidth="1"/>
    <col min="7" max="7" width="1.85546875" style="1" customWidth="1"/>
    <col min="8" max="8" width="8.7109375" style="1" customWidth="1"/>
    <col min="9" max="9" width="1.85546875" style="1" customWidth="1"/>
    <col min="10" max="10" width="8.7109375" style="1" customWidth="1"/>
    <col min="11" max="11" width="2" style="1" customWidth="1"/>
    <col min="12" max="12" width="8.7109375" style="1" customWidth="1"/>
    <col min="13" max="13" width="2.28515625" style="1" customWidth="1"/>
    <col min="14" max="14" width="8.7109375" style="1" customWidth="1"/>
    <col min="15" max="15" width="1.42578125" style="1" customWidth="1"/>
    <col min="16" max="16" width="8.7109375" style="1" customWidth="1"/>
    <col min="17" max="17" width="1.28515625" style="1" customWidth="1"/>
    <col min="18" max="16384" width="11.42578125" style="1"/>
  </cols>
  <sheetData>
    <row r="1" spans="1:17" ht="24.75">
      <c r="A1" s="38" t="s">
        <v>68</v>
      </c>
      <c r="B1" s="37"/>
      <c r="C1" s="37"/>
      <c r="D1" s="37"/>
      <c r="E1" s="37"/>
      <c r="F1" s="37"/>
      <c r="G1" s="37"/>
      <c r="H1" s="37"/>
    </row>
    <row r="2" spans="1:17">
      <c r="D2" s="36"/>
      <c r="F2" s="5"/>
    </row>
    <row r="3" spans="1:17" ht="13.5">
      <c r="B3" s="35" t="s">
        <v>67</v>
      </c>
      <c r="C3" s="35"/>
      <c r="D3" s="35"/>
      <c r="E3" s="35"/>
      <c r="F3" s="35"/>
      <c r="G3" s="35"/>
      <c r="H3" s="35"/>
      <c r="J3" s="35">
        <v>2013</v>
      </c>
      <c r="K3" s="35"/>
      <c r="L3" s="35"/>
      <c r="M3" s="35"/>
      <c r="N3" s="35"/>
      <c r="O3" s="35"/>
      <c r="P3" s="35"/>
    </row>
    <row r="4" spans="1:17">
      <c r="A4" s="8" t="s">
        <v>66</v>
      </c>
      <c r="B4" s="33" t="s">
        <v>65</v>
      </c>
      <c r="C4" s="33"/>
      <c r="D4" s="33" t="s">
        <v>64</v>
      </c>
      <c r="E4" s="33"/>
      <c r="F4" s="33" t="s">
        <v>63</v>
      </c>
      <c r="G4" s="34"/>
      <c r="H4" s="33" t="s">
        <v>62</v>
      </c>
      <c r="I4" s="34"/>
      <c r="J4" s="33" t="s">
        <v>65</v>
      </c>
      <c r="K4" s="33"/>
      <c r="L4" s="33" t="s">
        <v>64</v>
      </c>
      <c r="M4" s="33"/>
      <c r="N4" s="33" t="s">
        <v>63</v>
      </c>
      <c r="O4" s="34"/>
      <c r="P4" s="33" t="s">
        <v>62</v>
      </c>
    </row>
    <row r="5" spans="1:17">
      <c r="D5" s="5"/>
      <c r="F5" s="5"/>
      <c r="G5" s="10"/>
      <c r="I5" s="10"/>
      <c r="L5" s="5"/>
      <c r="N5" s="5"/>
      <c r="O5" s="10"/>
    </row>
    <row r="6" spans="1:17">
      <c r="A6" s="3" t="s">
        <v>61</v>
      </c>
      <c r="B6" s="12"/>
      <c r="C6" s="12"/>
      <c r="D6" s="14"/>
      <c r="E6" s="12"/>
      <c r="F6" s="14"/>
      <c r="G6" s="13"/>
      <c r="H6" s="12"/>
      <c r="I6" s="13"/>
      <c r="J6" s="12"/>
      <c r="K6" s="12"/>
      <c r="L6" s="14"/>
      <c r="M6" s="12"/>
      <c r="N6" s="14"/>
      <c r="O6" s="13"/>
      <c r="P6" s="12"/>
    </row>
    <row r="7" spans="1:17">
      <c r="A7" s="1" t="s">
        <v>60</v>
      </c>
      <c r="B7" s="12">
        <v>48994</v>
      </c>
      <c r="C7" s="12"/>
      <c r="D7" s="12">
        <v>36703</v>
      </c>
      <c r="E7" s="12"/>
      <c r="F7" s="12">
        <v>33679</v>
      </c>
      <c r="G7" s="12"/>
      <c r="H7" s="12">
        <v>47937</v>
      </c>
      <c r="I7" s="13"/>
      <c r="J7" s="12">
        <v>49659</v>
      </c>
      <c r="K7" s="12"/>
      <c r="L7" s="12">
        <v>37266</v>
      </c>
      <c r="M7" s="12"/>
      <c r="N7" s="14">
        <v>36997</v>
      </c>
      <c r="O7" s="13"/>
      <c r="P7" s="14">
        <v>47762</v>
      </c>
      <c r="Q7" s="12"/>
    </row>
    <row r="8" spans="1:17" ht="13.5">
      <c r="A8" s="1" t="s">
        <v>59</v>
      </c>
      <c r="B8" s="12">
        <v>23780</v>
      </c>
      <c r="C8" s="12"/>
      <c r="D8" s="12">
        <v>9684</v>
      </c>
      <c r="E8" s="12"/>
      <c r="F8" s="12">
        <v>10521</v>
      </c>
      <c r="G8" s="12"/>
      <c r="H8" s="12">
        <v>10286</v>
      </c>
      <c r="I8" s="13"/>
      <c r="J8" s="12">
        <v>15752</v>
      </c>
      <c r="K8" s="12"/>
      <c r="L8" s="12">
        <v>8662</v>
      </c>
      <c r="M8" s="12"/>
      <c r="N8" s="14">
        <v>9534</v>
      </c>
      <c r="O8" s="13"/>
      <c r="P8" s="14">
        <v>9371</v>
      </c>
      <c r="Q8" s="28">
        <v>2</v>
      </c>
    </row>
    <row r="9" spans="1:17">
      <c r="A9" s="1" t="s">
        <v>58</v>
      </c>
      <c r="B9" s="12">
        <v>18910</v>
      </c>
      <c r="C9" s="12"/>
      <c r="D9" s="12">
        <v>4729</v>
      </c>
      <c r="E9" s="12"/>
      <c r="F9" s="12">
        <v>-2778</v>
      </c>
      <c r="G9" s="12"/>
      <c r="H9" s="12">
        <v>5097</v>
      </c>
      <c r="I9" s="13"/>
      <c r="J9" s="12">
        <v>10806</v>
      </c>
      <c r="K9" s="12"/>
      <c r="L9" s="12">
        <v>-25916</v>
      </c>
      <c r="M9" s="12"/>
      <c r="N9" s="14">
        <v>4818</v>
      </c>
      <c r="O9" s="13"/>
      <c r="P9" s="14">
        <v>3839</v>
      </c>
      <c r="Q9" s="12"/>
    </row>
    <row r="10" spans="1:17">
      <c r="A10" s="1" t="s">
        <v>57</v>
      </c>
      <c r="B10" s="12">
        <v>11629</v>
      </c>
      <c r="C10" s="12"/>
      <c r="D10" s="12">
        <v>4772</v>
      </c>
      <c r="E10" s="12"/>
      <c r="F10" s="12">
        <v>4474</v>
      </c>
      <c r="G10" s="12"/>
      <c r="H10" s="12">
        <v>6655</v>
      </c>
      <c r="I10" s="13"/>
      <c r="J10" s="12">
        <v>11625</v>
      </c>
      <c r="K10" s="12"/>
      <c r="L10" s="12">
        <v>5325</v>
      </c>
      <c r="M10" s="12"/>
      <c r="N10" s="13">
        <v>3999</v>
      </c>
      <c r="O10" s="13"/>
      <c r="P10" s="14">
        <v>6951</v>
      </c>
      <c r="Q10" s="12"/>
    </row>
    <row r="11" spans="1:17">
      <c r="A11" s="1" t="s">
        <v>56</v>
      </c>
      <c r="B11" s="12">
        <v>837</v>
      </c>
      <c r="C11" s="12"/>
      <c r="D11" s="12">
        <v>173</v>
      </c>
      <c r="E11" s="12"/>
      <c r="F11" s="12">
        <v>872</v>
      </c>
      <c r="G11" s="12"/>
      <c r="H11" s="12">
        <v>754</v>
      </c>
      <c r="I11" s="13"/>
      <c r="J11" s="12">
        <v>136</v>
      </c>
      <c r="K11" s="12"/>
      <c r="L11" s="12">
        <v>142</v>
      </c>
      <c r="M11" s="12"/>
      <c r="N11" s="14">
        <v>362</v>
      </c>
      <c r="O11" s="13"/>
      <c r="P11" s="14">
        <v>556</v>
      </c>
      <c r="Q11" s="12"/>
    </row>
    <row r="12" spans="1:17">
      <c r="A12" s="1" t="s">
        <v>55</v>
      </c>
      <c r="B12" s="12">
        <v>-3282</v>
      </c>
      <c r="C12" s="12"/>
      <c r="D12" s="12">
        <v>-3368</v>
      </c>
      <c r="E12" s="12"/>
      <c r="F12" s="12">
        <v>-1699</v>
      </c>
      <c r="G12" s="12"/>
      <c r="H12" s="12">
        <v>-2127</v>
      </c>
      <c r="I12" s="13"/>
      <c r="J12" s="12">
        <v>-2542</v>
      </c>
      <c r="K12" s="12"/>
      <c r="L12" s="12">
        <v>-2726</v>
      </c>
      <c r="M12" s="12"/>
      <c r="N12" s="14">
        <v>-2050</v>
      </c>
      <c r="O12" s="13"/>
      <c r="P12" s="14">
        <v>-2636</v>
      </c>
      <c r="Q12" s="12"/>
    </row>
    <row r="13" spans="1:17">
      <c r="A13" s="1" t="s">
        <v>54</v>
      </c>
      <c r="B13" s="12">
        <v>16465</v>
      </c>
      <c r="C13" s="12"/>
      <c r="D13" s="12">
        <v>1534</v>
      </c>
      <c r="E13" s="12"/>
      <c r="F13" s="12">
        <v>-3605</v>
      </c>
      <c r="G13" s="12"/>
      <c r="H13" s="12">
        <v>3724</v>
      </c>
      <c r="I13" s="13"/>
      <c r="J13" s="12">
        <v>8400</v>
      </c>
      <c r="K13" s="12"/>
      <c r="L13" s="12">
        <v>-28500</v>
      </c>
      <c r="M13" s="12"/>
      <c r="N13" s="14">
        <v>3130</v>
      </c>
      <c r="O13" s="13"/>
      <c r="P13" s="14">
        <v>1759</v>
      </c>
      <c r="Q13" s="12"/>
    </row>
    <row r="14" spans="1:17">
      <c r="A14" s="5" t="s">
        <v>53</v>
      </c>
      <c r="B14" s="12">
        <v>13828</v>
      </c>
      <c r="C14" s="12"/>
      <c r="D14" s="12">
        <v>852</v>
      </c>
      <c r="E14" s="12"/>
      <c r="F14" s="12">
        <v>-3975</v>
      </c>
      <c r="G14" s="12"/>
      <c r="H14" s="12">
        <v>6342</v>
      </c>
      <c r="I14" s="30"/>
      <c r="J14" s="12">
        <f>J15+J17</f>
        <v>6195</v>
      </c>
      <c r="K14" s="12"/>
      <c r="L14" s="12">
        <f>L15+L17</f>
        <v>-23259</v>
      </c>
      <c r="M14" s="14"/>
      <c r="N14" s="14">
        <f>N15+N17</f>
        <v>1538</v>
      </c>
      <c r="O14" s="30"/>
      <c r="P14" s="14">
        <v>1983</v>
      </c>
      <c r="Q14" s="12"/>
    </row>
    <row r="15" spans="1:17">
      <c r="A15" s="32" t="s">
        <v>45</v>
      </c>
      <c r="B15" s="12">
        <v>13696</v>
      </c>
      <c r="C15" s="12"/>
      <c r="D15" s="12">
        <v>874</v>
      </c>
      <c r="E15" s="12"/>
      <c r="F15" s="12">
        <v>-4216</v>
      </c>
      <c r="G15" s="12"/>
      <c r="H15" s="12">
        <v>6405</v>
      </c>
      <c r="I15" s="14"/>
      <c r="J15" s="12">
        <v>6241</v>
      </c>
      <c r="K15" s="12"/>
      <c r="L15" s="12">
        <v>-23707</v>
      </c>
      <c r="M15" s="14"/>
      <c r="N15" s="14">
        <v>1570</v>
      </c>
      <c r="O15" s="14"/>
      <c r="P15" s="14">
        <v>2228</v>
      </c>
      <c r="Q15" s="12"/>
    </row>
    <row r="16" spans="1:17">
      <c r="A16" s="32" t="s">
        <v>52</v>
      </c>
      <c r="B16" s="12"/>
      <c r="C16" s="12"/>
      <c r="D16" s="12"/>
      <c r="E16" s="12"/>
      <c r="F16" s="12"/>
      <c r="G16" s="12"/>
      <c r="H16" s="12"/>
      <c r="J16" s="12"/>
      <c r="K16" s="12"/>
      <c r="L16" s="12"/>
      <c r="P16" s="14"/>
      <c r="Q16" s="12"/>
    </row>
    <row r="17" spans="1:17">
      <c r="A17" s="5"/>
      <c r="B17" s="12">
        <v>132</v>
      </c>
      <c r="C17" s="12"/>
      <c r="D17" s="12">
        <v>-22</v>
      </c>
      <c r="E17" s="12"/>
      <c r="F17" s="12">
        <v>241</v>
      </c>
      <c r="G17" s="12"/>
      <c r="H17" s="12">
        <v>-63</v>
      </c>
      <c r="I17" s="30"/>
      <c r="J17" s="12">
        <v>-46</v>
      </c>
      <c r="K17" s="12"/>
      <c r="L17" s="12">
        <v>448</v>
      </c>
      <c r="M17" s="14"/>
      <c r="N17" s="14">
        <v>-32</v>
      </c>
      <c r="O17" s="30"/>
      <c r="P17" s="14">
        <v>-245</v>
      </c>
      <c r="Q17" s="12"/>
    </row>
    <row r="18" spans="1:17">
      <c r="A18" s="5"/>
      <c r="B18" s="14"/>
      <c r="C18" s="14"/>
      <c r="D18" s="14"/>
      <c r="E18" s="14"/>
      <c r="F18" s="14"/>
      <c r="G18" s="30"/>
      <c r="H18" s="14"/>
      <c r="I18" s="30"/>
      <c r="J18" s="14"/>
      <c r="K18" s="14"/>
      <c r="L18" s="14"/>
      <c r="M18" s="14"/>
      <c r="N18" s="14"/>
      <c r="O18" s="30"/>
      <c r="P18" s="14"/>
    </row>
    <row r="19" spans="1:17">
      <c r="A19" s="3" t="s">
        <v>51</v>
      </c>
      <c r="B19" s="12"/>
      <c r="C19" s="12"/>
      <c r="D19" s="14"/>
      <c r="E19" s="12"/>
      <c r="F19" s="14"/>
      <c r="G19" s="13"/>
      <c r="H19" s="12"/>
      <c r="I19" s="13"/>
      <c r="J19" s="12"/>
      <c r="K19" s="12"/>
      <c r="L19" s="14"/>
      <c r="M19" s="12"/>
      <c r="N19" s="14"/>
      <c r="O19" s="13"/>
      <c r="P19" s="14"/>
    </row>
    <row r="20" spans="1:17">
      <c r="A20" s="5" t="s">
        <v>50</v>
      </c>
      <c r="B20" s="14">
        <v>12717</v>
      </c>
      <c r="C20" s="14"/>
      <c r="D20" s="14">
        <v>3947</v>
      </c>
      <c r="E20" s="14"/>
      <c r="F20" s="14">
        <v>6172</v>
      </c>
      <c r="G20" s="30"/>
      <c r="H20" s="14">
        <v>11583</v>
      </c>
      <c r="I20" s="30"/>
      <c r="J20" s="14">
        <v>12598</v>
      </c>
      <c r="K20" s="14"/>
      <c r="L20" s="14">
        <v>5999</v>
      </c>
      <c r="M20" s="14"/>
      <c r="N20" s="14">
        <v>6743</v>
      </c>
      <c r="O20" s="30"/>
      <c r="P20" s="14">
        <v>6548</v>
      </c>
    </row>
    <row r="21" spans="1:17">
      <c r="A21" s="1" t="s">
        <v>49</v>
      </c>
      <c r="B21" s="12">
        <v>2041</v>
      </c>
      <c r="C21" s="12"/>
      <c r="D21" s="14">
        <v>4543</v>
      </c>
      <c r="E21" s="12"/>
      <c r="F21" s="14">
        <v>7928</v>
      </c>
      <c r="G21" s="13"/>
      <c r="H21" s="12">
        <v>-1893</v>
      </c>
      <c r="I21" s="13"/>
      <c r="J21" s="12">
        <v>2745</v>
      </c>
      <c r="K21" s="12"/>
      <c r="L21" s="14">
        <v>8362</v>
      </c>
      <c r="M21" s="12"/>
      <c r="N21" s="14">
        <v>10220</v>
      </c>
      <c r="O21" s="13"/>
      <c r="P21" s="14">
        <v>2244</v>
      </c>
    </row>
    <row r="22" spans="1:17">
      <c r="B22" s="12"/>
      <c r="C22" s="12"/>
      <c r="D22" s="14"/>
      <c r="E22" s="12"/>
      <c r="F22" s="14"/>
      <c r="G22" s="13"/>
      <c r="H22" s="12"/>
      <c r="I22" s="13"/>
      <c r="J22" s="12"/>
      <c r="K22" s="12"/>
      <c r="L22" s="14"/>
      <c r="M22" s="12"/>
      <c r="N22" s="14"/>
      <c r="O22" s="13"/>
      <c r="P22" s="12"/>
    </row>
    <row r="23" spans="1:17">
      <c r="A23" s="3" t="s">
        <v>48</v>
      </c>
      <c r="B23" s="12"/>
      <c r="C23" s="12"/>
      <c r="D23" s="14"/>
      <c r="E23" s="12"/>
      <c r="F23" s="14"/>
      <c r="G23" s="13"/>
      <c r="H23" s="12"/>
      <c r="I23" s="13"/>
      <c r="J23" s="12"/>
      <c r="K23" s="12"/>
      <c r="L23" s="14"/>
      <c r="M23" s="12"/>
      <c r="N23" s="14"/>
      <c r="O23" s="13"/>
      <c r="P23" s="12"/>
    </row>
    <row r="24" spans="1:17">
      <c r="A24" s="1" t="s">
        <v>47</v>
      </c>
      <c r="B24" s="12">
        <f>28254+17456</f>
        <v>45710</v>
      </c>
      <c r="C24" s="12"/>
      <c r="D24" s="12">
        <f>25767+16547</f>
        <v>42314</v>
      </c>
      <c r="E24" s="12"/>
      <c r="F24" s="14">
        <f>32103+14863</f>
        <v>46966</v>
      </c>
      <c r="G24" s="13"/>
      <c r="H24" s="12">
        <v>46495</v>
      </c>
      <c r="I24" s="13"/>
      <c r="J24" s="12">
        <f>21820+17156</f>
        <v>38976</v>
      </c>
      <c r="K24" s="12"/>
      <c r="L24" s="12">
        <f>11973+23103</f>
        <v>35076</v>
      </c>
      <c r="M24" s="12"/>
      <c r="N24" s="14">
        <f>14741+14849</f>
        <v>29590</v>
      </c>
      <c r="O24" s="13"/>
      <c r="P24" s="12">
        <v>27254</v>
      </c>
    </row>
    <row r="25" spans="1:17">
      <c r="A25" s="1" t="s">
        <v>46</v>
      </c>
      <c r="B25" s="12">
        <f>B26+B27</f>
        <v>150711</v>
      </c>
      <c r="C25" s="12"/>
      <c r="D25" s="12">
        <f>D26+D27</f>
        <v>147752</v>
      </c>
      <c r="E25" s="12"/>
      <c r="F25" s="12">
        <f>F26+F27</f>
        <v>139840</v>
      </c>
      <c r="G25" s="13"/>
      <c r="H25" s="12">
        <f>H26+H27</f>
        <v>149372</v>
      </c>
      <c r="I25" s="13"/>
      <c r="J25" s="12">
        <f>J26+J27</f>
        <v>152527</v>
      </c>
      <c r="K25" s="12"/>
      <c r="L25" s="12">
        <f>L26+L27</f>
        <v>127691</v>
      </c>
      <c r="M25" s="12"/>
      <c r="N25" s="12">
        <f>N26+N27</f>
        <v>122796</v>
      </c>
      <c r="O25" s="13"/>
      <c r="P25" s="12">
        <v>130718</v>
      </c>
    </row>
    <row r="26" spans="1:17">
      <c r="A26" s="32" t="s">
        <v>45</v>
      </c>
      <c r="B26" s="14">
        <v>143719</v>
      </c>
      <c r="C26" s="31"/>
      <c r="D26" s="14">
        <v>140394</v>
      </c>
      <c r="E26" s="31"/>
      <c r="F26" s="14">
        <v>132039</v>
      </c>
      <c r="G26" s="14"/>
      <c r="H26" s="31">
        <f>146428-5487-177</f>
        <v>140764</v>
      </c>
      <c r="I26" s="14"/>
      <c r="J26" s="14">
        <v>143625</v>
      </c>
      <c r="K26" s="31"/>
      <c r="L26" s="14">
        <v>117858</v>
      </c>
      <c r="M26" s="31"/>
      <c r="N26" s="14">
        <v>114152</v>
      </c>
      <c r="O26" s="14"/>
      <c r="P26" s="31">
        <v>120370</v>
      </c>
    </row>
    <row r="27" spans="1:17">
      <c r="A27" s="32" t="s">
        <v>44</v>
      </c>
      <c r="B27" s="14">
        <v>6992</v>
      </c>
      <c r="C27" s="31"/>
      <c r="D27" s="14">
        <v>7358</v>
      </c>
      <c r="E27" s="31"/>
      <c r="F27" s="14">
        <v>7801</v>
      </c>
      <c r="G27" s="13"/>
      <c r="H27" s="31">
        <f>8790-182</f>
        <v>8608</v>
      </c>
      <c r="I27" s="13"/>
      <c r="J27" s="14">
        <v>8902</v>
      </c>
      <c r="K27" s="31"/>
      <c r="L27" s="14">
        <v>9833</v>
      </c>
      <c r="M27" s="31"/>
      <c r="N27" s="14">
        <v>8644</v>
      </c>
      <c r="P27" s="31">
        <v>10348</v>
      </c>
    </row>
    <row r="28" spans="1:17">
      <c r="A28" s="1" t="s">
        <v>43</v>
      </c>
      <c r="B28" s="12">
        <f>8793+157752</f>
        <v>166545</v>
      </c>
      <c r="C28" s="12"/>
      <c r="D28" s="12">
        <f>8725+157014</f>
        <v>165739</v>
      </c>
      <c r="E28" s="12"/>
      <c r="F28" s="14">
        <f>8408+152889</f>
        <v>161297</v>
      </c>
      <c r="G28" s="13"/>
      <c r="H28" s="12">
        <v>160261</v>
      </c>
      <c r="I28" s="13"/>
      <c r="J28" s="12">
        <f>139238+8321</f>
        <v>147559</v>
      </c>
      <c r="K28" s="12"/>
      <c r="L28" s="12">
        <f>139001+8746</f>
        <v>147747</v>
      </c>
      <c r="M28" s="12"/>
      <c r="N28" s="14">
        <f>128159+8630</f>
        <v>136789</v>
      </c>
      <c r="O28" s="13"/>
      <c r="P28" s="12">
        <v>134295</v>
      </c>
    </row>
    <row r="29" spans="1:17">
      <c r="A29" s="1" t="s">
        <v>42</v>
      </c>
      <c r="B29" s="12">
        <v>120597</v>
      </c>
      <c r="C29" s="12"/>
      <c r="D29" s="12">
        <v>123207</v>
      </c>
      <c r="E29" s="12"/>
      <c r="F29" s="14">
        <v>114143</v>
      </c>
      <c r="G29" s="13"/>
      <c r="H29" s="12">
        <v>111907</v>
      </c>
      <c r="I29" s="13"/>
      <c r="J29" s="12">
        <v>107379</v>
      </c>
      <c r="K29" s="12"/>
      <c r="L29" s="12">
        <v>112369</v>
      </c>
      <c r="M29" s="12"/>
      <c r="N29" s="14">
        <v>106923</v>
      </c>
      <c r="O29" s="13"/>
      <c r="P29" s="12">
        <v>106912</v>
      </c>
    </row>
    <row r="30" spans="1:17">
      <c r="A30" s="29" t="s">
        <v>41</v>
      </c>
      <c r="B30" s="12">
        <v>155389</v>
      </c>
      <c r="C30" s="12"/>
      <c r="D30" s="12">
        <v>156498</v>
      </c>
      <c r="E30" s="12"/>
      <c r="F30" s="14">
        <v>144387</v>
      </c>
      <c r="G30" s="13"/>
      <c r="H30" s="12">
        <v>153335</v>
      </c>
      <c r="I30" s="13"/>
      <c r="J30" s="12">
        <v>152106</v>
      </c>
      <c r="K30" s="12"/>
      <c r="L30" s="12">
        <v>162507</v>
      </c>
      <c r="M30" s="12"/>
      <c r="N30" s="14">
        <v>157996</v>
      </c>
      <c r="O30" s="13"/>
      <c r="P30" s="12">
        <v>162597</v>
      </c>
    </row>
    <row r="31" spans="1:17">
      <c r="A31" s="1" t="s">
        <v>40</v>
      </c>
      <c r="B31" s="12">
        <f>22764+73368</f>
        <v>96132</v>
      </c>
      <c r="C31" s="12"/>
      <c r="D31" s="12">
        <f>22676+71870</f>
        <v>94546</v>
      </c>
      <c r="E31" s="12"/>
      <c r="F31" s="30">
        <f>22099+70401</f>
        <v>92500</v>
      </c>
      <c r="G31" s="13"/>
      <c r="H31" s="12">
        <f>21890+68326+5608+8694-687+1</f>
        <v>103832</v>
      </c>
      <c r="I31" s="13"/>
      <c r="J31" s="12">
        <f>72522+31027</f>
        <v>103549</v>
      </c>
      <c r="K31" s="12"/>
      <c r="L31" s="12">
        <f>73630+33329</f>
        <v>106959</v>
      </c>
      <c r="M31" s="12"/>
      <c r="N31" s="30">
        <f>73723+33093</f>
        <v>106816</v>
      </c>
      <c r="O31" s="13"/>
      <c r="P31" s="12">
        <v>110188</v>
      </c>
    </row>
    <row r="32" spans="1:17" ht="13.5">
      <c r="A32" s="1" t="s">
        <v>39</v>
      </c>
      <c r="B32" s="12">
        <f>34825+78290</f>
        <v>113115</v>
      </c>
      <c r="C32" s="12"/>
      <c r="D32" s="12">
        <f>34842+70754</f>
        <v>105596</v>
      </c>
      <c r="E32" s="12"/>
      <c r="F32" s="14">
        <f>34047+71852</f>
        <v>105899</v>
      </c>
      <c r="G32" s="21"/>
      <c r="H32" s="12">
        <f>15193+34681+7534+35219+2138+5612+15830+854-2144-18</f>
        <v>114899</v>
      </c>
      <c r="I32" s="13"/>
      <c r="J32" s="12">
        <f>77929+32622</f>
        <v>110551</v>
      </c>
      <c r="K32" s="12"/>
      <c r="L32" s="12">
        <f>77346+28642</f>
        <v>105988</v>
      </c>
      <c r="M32" s="12"/>
      <c r="N32" s="14">
        <f>74387+28216</f>
        <v>102603</v>
      </c>
      <c r="O32" s="21"/>
      <c r="P32" s="12">
        <v>111225</v>
      </c>
    </row>
    <row r="33" spans="1:27" ht="13.5">
      <c r="A33" s="29" t="s">
        <v>38</v>
      </c>
      <c r="B33" s="12">
        <v>320109</v>
      </c>
      <c r="C33" s="12"/>
      <c r="D33" s="12">
        <v>319421</v>
      </c>
      <c r="E33" s="12"/>
      <c r="F33" s="14">
        <v>304747</v>
      </c>
      <c r="G33" s="21"/>
      <c r="H33" s="12">
        <v>313124</v>
      </c>
      <c r="I33" s="13"/>
      <c r="J33" s="12">
        <v>314171</v>
      </c>
      <c r="K33" s="12"/>
      <c r="L33" s="12">
        <v>303390</v>
      </c>
      <c r="M33" s="12"/>
      <c r="N33" s="14">
        <v>290561</v>
      </c>
      <c r="O33" s="21"/>
      <c r="P33" s="12">
        <v>303000</v>
      </c>
      <c r="Q33" s="28">
        <v>2</v>
      </c>
    </row>
    <row r="34" spans="1:27" ht="13.5">
      <c r="A34" s="8" t="s">
        <v>37</v>
      </c>
      <c r="B34" s="6">
        <f>B25+B28+B31+B32</f>
        <v>526503</v>
      </c>
      <c r="C34" s="6"/>
      <c r="D34" s="6">
        <f>D25+D28+D31+D32</f>
        <v>513633</v>
      </c>
      <c r="E34" s="6"/>
      <c r="F34" s="6">
        <f>F25+F28+F31+F32</f>
        <v>499536</v>
      </c>
      <c r="G34" s="27"/>
      <c r="H34" s="6">
        <f>H25+H28+H31+H32</f>
        <v>528364</v>
      </c>
      <c r="I34" s="7"/>
      <c r="J34" s="6">
        <v>514186</v>
      </c>
      <c r="K34" s="6"/>
      <c r="L34" s="6">
        <v>488385</v>
      </c>
      <c r="M34" s="6"/>
      <c r="N34" s="6">
        <v>469004</v>
      </c>
      <c r="O34" s="27"/>
      <c r="P34" s="6">
        <v>486426</v>
      </c>
      <c r="Q34" s="12"/>
    </row>
    <row r="35" spans="1:27"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6"/>
      <c r="P35" s="25"/>
      <c r="Q35" s="12"/>
    </row>
    <row r="36" spans="1:27" ht="12.75">
      <c r="A36" s="24" t="s">
        <v>36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0"/>
    </row>
    <row r="37" spans="1:27" ht="12.75" customHeight="1">
      <c r="A37" s="1" t="s">
        <v>35</v>
      </c>
      <c r="B37" s="9">
        <v>38.6</v>
      </c>
      <c r="C37" s="9"/>
      <c r="D37" s="11">
        <v>12.9</v>
      </c>
      <c r="E37" s="9"/>
      <c r="F37" s="11">
        <v>-8.1999999999999993</v>
      </c>
      <c r="G37" s="19"/>
      <c r="H37" s="9">
        <v>10.6</v>
      </c>
      <c r="I37" s="19"/>
      <c r="J37" s="9">
        <v>21.8</v>
      </c>
      <c r="K37" s="9"/>
      <c r="L37" s="11">
        <v>-69.5</v>
      </c>
      <c r="M37" s="9"/>
      <c r="N37" s="11">
        <v>13</v>
      </c>
      <c r="O37" s="19"/>
      <c r="P37" s="11">
        <v>8</v>
      </c>
    </row>
    <row r="38" spans="1:27" ht="12.75" customHeight="1">
      <c r="A38" s="1" t="s">
        <v>34</v>
      </c>
      <c r="B38" s="9">
        <v>23.7</v>
      </c>
      <c r="C38" s="9"/>
      <c r="D38" s="11">
        <v>13</v>
      </c>
      <c r="E38" s="9"/>
      <c r="F38" s="11">
        <v>13.3</v>
      </c>
      <c r="G38" s="21"/>
      <c r="H38" s="9">
        <v>13.9</v>
      </c>
      <c r="I38" s="21"/>
      <c r="J38" s="9">
        <v>23.4</v>
      </c>
      <c r="K38" s="9"/>
      <c r="L38" s="11">
        <v>14.3</v>
      </c>
      <c r="M38" s="9"/>
      <c r="N38" s="11">
        <v>10.8</v>
      </c>
      <c r="O38" s="21"/>
      <c r="P38" s="11">
        <v>14.6</v>
      </c>
    </row>
    <row r="39" spans="1:27" ht="12.75" customHeight="1">
      <c r="A39" s="1" t="s">
        <v>33</v>
      </c>
      <c r="B39" s="9">
        <v>33.6</v>
      </c>
      <c r="C39" s="9"/>
      <c r="D39" s="11">
        <v>4.2</v>
      </c>
      <c r="E39" s="9"/>
      <c r="F39" s="11">
        <v>-10.7</v>
      </c>
      <c r="G39" s="19"/>
      <c r="H39" s="9">
        <v>7.8</v>
      </c>
      <c r="I39" s="19"/>
      <c r="J39" s="9">
        <v>16.899999999999999</v>
      </c>
      <c r="K39" s="9"/>
      <c r="L39" s="11">
        <v>-76.5</v>
      </c>
      <c r="M39" s="9"/>
      <c r="N39" s="11">
        <v>8.5</v>
      </c>
      <c r="O39" s="19"/>
      <c r="P39" s="11">
        <v>3.7</v>
      </c>
    </row>
    <row r="40" spans="1:27" ht="12.75" customHeight="1">
      <c r="A40" s="1" t="s">
        <v>32</v>
      </c>
      <c r="B40" s="9">
        <v>20.399999999999999</v>
      </c>
      <c r="C40" s="9"/>
      <c r="D40" s="11">
        <v>5.2</v>
      </c>
      <c r="E40" s="9"/>
      <c r="F40" s="11">
        <v>10.7</v>
      </c>
      <c r="G40" s="21"/>
      <c r="H40" s="9">
        <v>11</v>
      </c>
      <c r="I40" s="21"/>
      <c r="J40" s="9">
        <v>19.100000000000001</v>
      </c>
      <c r="K40" s="9"/>
      <c r="L40" s="11">
        <v>7.9</v>
      </c>
      <c r="M40" s="9"/>
      <c r="N40" s="11">
        <v>6.2</v>
      </c>
      <c r="O40" s="21"/>
      <c r="P40" s="11">
        <v>10.199999999999999</v>
      </c>
    </row>
    <row r="41" spans="1:27" ht="12.75" customHeight="1">
      <c r="A41" s="1" t="s">
        <v>31</v>
      </c>
      <c r="B41" s="9">
        <v>13.4</v>
      </c>
      <c r="C41" s="9"/>
      <c r="D41" s="11">
        <v>15.8</v>
      </c>
      <c r="E41" s="9"/>
      <c r="F41" s="11">
        <v>11.8</v>
      </c>
      <c r="G41" s="19"/>
      <c r="H41" s="9">
        <v>12.3</v>
      </c>
      <c r="I41" s="19"/>
      <c r="J41" s="9">
        <v>6.8</v>
      </c>
      <c r="K41" s="9"/>
      <c r="L41" s="11">
        <v>-11.7</v>
      </c>
      <c r="M41" s="9"/>
      <c r="N41" s="11">
        <v>-7.6</v>
      </c>
      <c r="O41" s="19"/>
      <c r="P41" s="11">
        <v>-11.4</v>
      </c>
    </row>
    <row r="42" spans="1:27" s="22" customFormat="1" ht="13.5">
      <c r="A42" s="1" t="s">
        <v>30</v>
      </c>
      <c r="B42" s="1">
        <v>9.5</v>
      </c>
      <c r="C42" s="20"/>
      <c r="D42" s="20">
        <v>12</v>
      </c>
      <c r="E42" s="20"/>
      <c r="F42" s="1">
        <v>10.199999999999999</v>
      </c>
      <c r="G42" s="20"/>
      <c r="H42" s="1">
        <v>8.3000000000000007</v>
      </c>
      <c r="I42" s="20"/>
      <c r="J42" s="1">
        <v>5.7</v>
      </c>
      <c r="K42" s="20"/>
      <c r="L42" s="20">
        <v>-4.2</v>
      </c>
      <c r="M42" s="20"/>
      <c r="N42" s="1">
        <v>-1.8</v>
      </c>
      <c r="O42" s="20"/>
      <c r="P42" s="11">
        <v>-2.1</v>
      </c>
      <c r="Q42" s="20"/>
      <c r="R42" s="23"/>
      <c r="S42" s="23"/>
      <c r="U42" s="23"/>
      <c r="W42" s="23"/>
      <c r="Y42" s="23"/>
      <c r="AA42" s="23"/>
    </row>
    <row r="43" spans="1:27" s="22" customFormat="1" ht="13.5">
      <c r="A43" s="1" t="s">
        <v>29</v>
      </c>
      <c r="B43" s="1">
        <v>9.4</v>
      </c>
      <c r="C43" s="20"/>
      <c r="D43" s="20">
        <v>9.1999999999999993</v>
      </c>
      <c r="E43" s="20"/>
      <c r="F43" s="1">
        <v>9.3000000000000007</v>
      </c>
      <c r="G43" s="20"/>
      <c r="H43" s="1">
        <v>8.8000000000000007</v>
      </c>
      <c r="I43" s="20"/>
      <c r="J43" s="1">
        <v>8.8000000000000007</v>
      </c>
      <c r="K43" s="20"/>
      <c r="L43" s="20">
        <v>9.3000000000000007</v>
      </c>
      <c r="M43" s="20"/>
      <c r="N43" s="1">
        <v>9.5</v>
      </c>
      <c r="O43" s="20"/>
      <c r="P43" s="11">
        <v>9.1999999999999993</v>
      </c>
      <c r="Q43" s="20"/>
      <c r="R43" s="23"/>
      <c r="S43" s="23"/>
      <c r="U43" s="23"/>
      <c r="W43" s="23"/>
      <c r="Y43" s="23"/>
      <c r="AA43" s="23"/>
    </row>
    <row r="44" spans="1:27" ht="12.75" customHeight="1">
      <c r="A44" s="1" t="s">
        <v>28</v>
      </c>
      <c r="B44" s="9">
        <v>3.2</v>
      </c>
      <c r="C44" s="9"/>
      <c r="D44" s="11">
        <v>3.6</v>
      </c>
      <c r="E44" s="9"/>
      <c r="F44" s="11">
        <v>3.7</v>
      </c>
      <c r="G44" s="19"/>
      <c r="H44" s="9">
        <v>3.7</v>
      </c>
      <c r="I44" s="19"/>
      <c r="J44" s="9">
        <v>2.8</v>
      </c>
      <c r="K44" s="9"/>
      <c r="L44" s="11">
        <v>-2</v>
      </c>
      <c r="M44" s="9"/>
      <c r="N44" s="11">
        <v>-0.7</v>
      </c>
      <c r="O44" s="19"/>
      <c r="P44" s="11">
        <v>-0.8</v>
      </c>
    </row>
    <row r="45" spans="1:27" ht="12.75" customHeight="1">
      <c r="A45" s="1" t="s">
        <v>27</v>
      </c>
      <c r="B45" s="9">
        <v>3.1</v>
      </c>
      <c r="C45" s="9"/>
      <c r="D45" s="11">
        <v>2.8</v>
      </c>
      <c r="E45" s="9"/>
      <c r="F45" s="11">
        <v>3.4</v>
      </c>
      <c r="G45" s="19"/>
      <c r="H45" s="9">
        <v>3.9</v>
      </c>
      <c r="I45" s="21"/>
      <c r="J45" s="9">
        <v>4.2</v>
      </c>
      <c r="K45" s="9"/>
      <c r="L45" s="11">
        <v>4.7</v>
      </c>
      <c r="M45" s="9"/>
      <c r="N45" s="11">
        <v>4.2</v>
      </c>
      <c r="O45" s="19"/>
      <c r="P45" s="11">
        <v>4.0999999999999996</v>
      </c>
    </row>
    <row r="46" spans="1:27" ht="12.75" customHeight="1">
      <c r="A46" s="1" t="s">
        <v>26</v>
      </c>
      <c r="B46" s="9">
        <v>4.8</v>
      </c>
      <c r="C46" s="9"/>
      <c r="D46" s="11">
        <v>4.3</v>
      </c>
      <c r="E46" s="9"/>
      <c r="F46" s="11">
        <v>4.7</v>
      </c>
      <c r="G46" s="19"/>
      <c r="H46" s="9">
        <v>5.7</v>
      </c>
      <c r="I46" s="19"/>
      <c r="J46" s="9">
        <v>6</v>
      </c>
      <c r="K46" s="9"/>
      <c r="L46" s="11">
        <v>6.9</v>
      </c>
      <c r="M46" s="9"/>
      <c r="N46" s="11">
        <v>6.5</v>
      </c>
      <c r="O46" s="19"/>
      <c r="P46" s="11">
        <v>5.5</v>
      </c>
    </row>
    <row r="47" spans="1:27" ht="12.75" customHeight="1">
      <c r="A47" s="1" t="s">
        <v>25</v>
      </c>
      <c r="B47" s="9">
        <v>5.7</v>
      </c>
      <c r="C47" s="9"/>
      <c r="D47" s="11">
        <v>4.9000000000000004</v>
      </c>
      <c r="E47" s="9"/>
      <c r="F47" s="11">
        <v>5.7</v>
      </c>
      <c r="G47" s="19"/>
      <c r="H47" s="9">
        <v>6.6</v>
      </c>
      <c r="I47" s="19"/>
      <c r="J47" s="9">
        <v>7.1</v>
      </c>
      <c r="K47" s="9"/>
      <c r="L47" s="11">
        <v>7.7</v>
      </c>
      <c r="M47" s="9"/>
      <c r="N47" s="11">
        <v>6.9</v>
      </c>
      <c r="O47" s="19"/>
      <c r="P47" s="11">
        <v>6.1</v>
      </c>
    </row>
    <row r="48" spans="1:27" ht="12.75" customHeight="1">
      <c r="A48" s="1" t="s">
        <v>24</v>
      </c>
      <c r="B48" s="9">
        <v>2.6</v>
      </c>
      <c r="C48" s="9"/>
      <c r="D48" s="11">
        <v>2.1</v>
      </c>
      <c r="E48" s="9"/>
      <c r="F48" s="11">
        <v>2.5</v>
      </c>
      <c r="G48" s="19"/>
      <c r="H48" s="9">
        <v>3</v>
      </c>
      <c r="I48" s="19"/>
      <c r="J48" s="9">
        <v>3.3</v>
      </c>
      <c r="K48" s="9"/>
      <c r="L48" s="11">
        <v>4.4000000000000004</v>
      </c>
      <c r="M48" s="9"/>
      <c r="N48" s="11">
        <v>4.5</v>
      </c>
      <c r="O48" s="19"/>
      <c r="P48" s="11">
        <v>5</v>
      </c>
    </row>
    <row r="49" spans="1:17" ht="12.75" customHeight="1">
      <c r="A49" s="1" t="s">
        <v>23</v>
      </c>
      <c r="B49" s="9">
        <v>23.3</v>
      </c>
      <c r="C49" s="9"/>
      <c r="D49" s="11">
        <v>22.1</v>
      </c>
      <c r="E49" s="9"/>
      <c r="F49" s="11">
        <v>20.399999999999999</v>
      </c>
      <c r="G49" s="19"/>
      <c r="H49" s="9">
        <v>21.5</v>
      </c>
      <c r="I49" s="19"/>
      <c r="J49" s="9">
        <v>23.2</v>
      </c>
      <c r="K49" s="9"/>
      <c r="L49" s="11">
        <v>24.6</v>
      </c>
      <c r="M49" s="9"/>
      <c r="N49" s="11">
        <v>27</v>
      </c>
      <c r="O49" s="19"/>
      <c r="P49" s="11">
        <v>23.7</v>
      </c>
    </row>
    <row r="50" spans="1:17" ht="12.75" customHeight="1">
      <c r="A50" s="1" t="s">
        <v>22</v>
      </c>
      <c r="B50" s="9">
        <v>32.200000000000003</v>
      </c>
      <c r="C50" s="9"/>
      <c r="D50" s="11">
        <v>29.7</v>
      </c>
      <c r="E50" s="9"/>
      <c r="F50" s="11">
        <v>28.9</v>
      </c>
      <c r="G50" s="19"/>
      <c r="H50" s="9">
        <v>30.8</v>
      </c>
      <c r="I50" s="19"/>
      <c r="J50" s="9">
        <v>31.9</v>
      </c>
      <c r="K50" s="9"/>
      <c r="L50" s="11">
        <v>32.4</v>
      </c>
      <c r="M50" s="9"/>
      <c r="N50" s="11">
        <v>34.5</v>
      </c>
      <c r="O50" s="19"/>
      <c r="P50" s="11">
        <v>29.8</v>
      </c>
    </row>
    <row r="51" spans="1:17" ht="12.75" customHeight="1">
      <c r="A51" s="1" t="s">
        <v>21</v>
      </c>
      <c r="B51" s="9">
        <v>25</v>
      </c>
      <c r="C51" s="11"/>
      <c r="D51" s="9">
        <v>23.4</v>
      </c>
      <c r="E51" s="11"/>
      <c r="F51" s="19">
        <v>22.8</v>
      </c>
      <c r="G51" s="9"/>
      <c r="H51" s="9">
        <v>22.3</v>
      </c>
      <c r="I51" s="9"/>
      <c r="J51" s="9">
        <v>22.6</v>
      </c>
      <c r="K51" s="11"/>
      <c r="L51" s="9">
        <v>22.4</v>
      </c>
      <c r="M51" s="11"/>
      <c r="N51" s="19">
        <v>23.4</v>
      </c>
      <c r="O51" s="9"/>
      <c r="P51" s="11">
        <v>19.600000000000001</v>
      </c>
    </row>
    <row r="52" spans="1:17" ht="12.75" customHeight="1">
      <c r="A52" s="1" t="s">
        <v>20</v>
      </c>
      <c r="B52" s="9">
        <v>13</v>
      </c>
      <c r="C52" s="9"/>
      <c r="D52" s="11">
        <v>4.2</v>
      </c>
      <c r="E52" s="9"/>
      <c r="F52" s="11">
        <v>20</v>
      </c>
      <c r="G52" s="19"/>
      <c r="H52" s="19">
        <v>6.8</v>
      </c>
      <c r="I52" s="19"/>
      <c r="J52" s="9">
        <v>12</v>
      </c>
      <c r="K52" s="9"/>
      <c r="L52" s="11">
        <v>4.2</v>
      </c>
      <c r="M52" s="9"/>
      <c r="N52" s="11">
        <v>7.2</v>
      </c>
      <c r="O52" s="19"/>
      <c r="P52" s="11">
        <v>6.1</v>
      </c>
    </row>
    <row r="53" spans="1:17" s="5" customFormat="1" ht="12.75" customHeight="1">
      <c r="A53" s="5" t="s">
        <v>19</v>
      </c>
      <c r="B53" s="11">
        <v>9</v>
      </c>
      <c r="C53" s="11"/>
      <c r="D53" s="11">
        <v>4.2</v>
      </c>
      <c r="E53" s="11"/>
      <c r="F53" s="11">
        <v>33.799999999999997</v>
      </c>
      <c r="G53" s="17"/>
      <c r="H53" s="19">
        <v>7.8</v>
      </c>
      <c r="I53" s="21"/>
      <c r="J53" s="11">
        <v>12.6</v>
      </c>
      <c r="K53" s="11"/>
      <c r="L53" s="11">
        <v>19.2</v>
      </c>
      <c r="M53" s="11"/>
      <c r="N53" s="11">
        <v>6.6</v>
      </c>
      <c r="O53" s="17"/>
      <c r="P53" s="11">
        <v>8.1</v>
      </c>
    </row>
    <row r="54" spans="1:17" ht="12.75" customHeight="1">
      <c r="A54" s="1" t="s">
        <v>18</v>
      </c>
      <c r="B54" s="9">
        <v>28.6</v>
      </c>
      <c r="C54" s="9"/>
      <c r="D54" s="11">
        <v>28.8</v>
      </c>
      <c r="E54" s="9"/>
      <c r="F54" s="11">
        <v>28</v>
      </c>
      <c r="G54" s="21"/>
      <c r="H54" s="9">
        <v>28.3</v>
      </c>
      <c r="I54" s="19"/>
      <c r="J54" s="9">
        <v>29.7</v>
      </c>
      <c r="K54" s="9"/>
      <c r="L54" s="11">
        <v>26.1</v>
      </c>
      <c r="M54" s="9"/>
      <c r="N54" s="11">
        <v>26.2</v>
      </c>
      <c r="O54" s="21"/>
      <c r="P54" s="11">
        <v>26.9</v>
      </c>
    </row>
    <row r="55" spans="1:17" ht="12.75" customHeight="1">
      <c r="A55" s="1" t="s">
        <v>17</v>
      </c>
      <c r="B55" s="1">
        <v>110.5</v>
      </c>
      <c r="D55" s="1">
        <v>112.2</v>
      </c>
      <c r="F55" s="1">
        <v>115.3</v>
      </c>
      <c r="H55" s="1">
        <v>107.3</v>
      </c>
      <c r="J55" s="1">
        <v>96.7</v>
      </c>
      <c r="L55" s="1">
        <v>115.7</v>
      </c>
      <c r="N55" s="1">
        <v>111.4</v>
      </c>
      <c r="P55" s="11">
        <v>102.7</v>
      </c>
    </row>
    <row r="56" spans="1:17" ht="12.75" customHeight="1">
      <c r="A56" s="1" t="s">
        <v>16</v>
      </c>
      <c r="B56" s="9">
        <v>80</v>
      </c>
      <c r="C56" s="9"/>
      <c r="D56" s="11">
        <v>83.4</v>
      </c>
      <c r="E56" s="9"/>
      <c r="F56" s="11">
        <v>81.599999999999994</v>
      </c>
      <c r="G56" s="19"/>
      <c r="H56" s="20">
        <v>74.900000000000006</v>
      </c>
      <c r="I56" s="19"/>
      <c r="J56" s="9">
        <v>70.400000000000006</v>
      </c>
      <c r="K56" s="9"/>
      <c r="L56" s="11">
        <v>88</v>
      </c>
      <c r="M56" s="9"/>
      <c r="N56" s="11">
        <v>87.1</v>
      </c>
      <c r="O56" s="19"/>
      <c r="P56" s="11">
        <v>81.8</v>
      </c>
    </row>
    <row r="57" spans="1:17" ht="12.75" customHeight="1">
      <c r="A57" s="5" t="s">
        <v>15</v>
      </c>
      <c r="B57" s="11">
        <v>52.5</v>
      </c>
      <c r="C57" s="11"/>
      <c r="D57" s="11">
        <v>52.9</v>
      </c>
      <c r="E57" s="11"/>
      <c r="F57" s="11">
        <v>53.6</v>
      </c>
      <c r="G57" s="17"/>
      <c r="H57" s="11">
        <v>51.8</v>
      </c>
      <c r="I57" s="17"/>
      <c r="J57" s="11">
        <v>49.2</v>
      </c>
      <c r="K57" s="11"/>
      <c r="L57" s="11">
        <v>53.6</v>
      </c>
      <c r="M57" s="11"/>
      <c r="N57" s="11">
        <v>52.7</v>
      </c>
      <c r="O57" s="17"/>
      <c r="P57" s="11">
        <v>50.7</v>
      </c>
    </row>
    <row r="58" spans="1:17" ht="12.75" customHeight="1">
      <c r="A58" s="5" t="s">
        <v>14</v>
      </c>
      <c r="B58" s="11">
        <v>44.5</v>
      </c>
      <c r="C58" s="11"/>
      <c r="D58" s="11">
        <v>45.5</v>
      </c>
      <c r="E58" s="11"/>
      <c r="F58" s="11">
        <v>44.9</v>
      </c>
      <c r="G58" s="17"/>
      <c r="H58" s="11">
        <v>42.8</v>
      </c>
      <c r="I58" s="17"/>
      <c r="J58" s="11">
        <v>41.3</v>
      </c>
      <c r="K58" s="11"/>
      <c r="L58" s="11">
        <v>46.8</v>
      </c>
      <c r="M58" s="11"/>
      <c r="N58" s="11">
        <v>46.5</v>
      </c>
      <c r="O58" s="17"/>
      <c r="P58" s="11">
        <v>45</v>
      </c>
      <c r="Q58" s="18"/>
    </row>
    <row r="59" spans="1:17" ht="12.75" customHeight="1">
      <c r="A59" s="5" t="s">
        <v>13</v>
      </c>
      <c r="B59" s="11">
        <v>2</v>
      </c>
      <c r="C59" s="11"/>
      <c r="D59" s="11">
        <v>2.1</v>
      </c>
      <c r="E59" s="11"/>
      <c r="F59" s="11">
        <v>1.9</v>
      </c>
      <c r="G59" s="17"/>
      <c r="H59" s="11">
        <v>2.1</v>
      </c>
      <c r="I59" s="17"/>
      <c r="J59" s="11">
        <v>2.2999999999999998</v>
      </c>
      <c r="K59" s="11"/>
      <c r="L59" s="11">
        <v>2.5</v>
      </c>
      <c r="M59" s="11"/>
      <c r="N59" s="11">
        <v>2.4</v>
      </c>
      <c r="O59" s="17"/>
      <c r="P59" s="11">
        <v>2.5</v>
      </c>
      <c r="Q59" s="5"/>
    </row>
    <row r="60" spans="1:17" ht="12.75" customHeight="1">
      <c r="A60" s="8" t="s">
        <v>12</v>
      </c>
      <c r="B60" s="15">
        <v>2.5</v>
      </c>
      <c r="C60" s="15"/>
      <c r="D60" s="15">
        <v>2.7</v>
      </c>
      <c r="E60" s="15"/>
      <c r="F60" s="15">
        <v>2.4</v>
      </c>
      <c r="G60" s="16"/>
      <c r="H60" s="15">
        <v>2.8</v>
      </c>
      <c r="I60" s="16"/>
      <c r="J60" s="15">
        <v>3.3</v>
      </c>
      <c r="K60" s="15"/>
      <c r="L60" s="15">
        <v>3.6</v>
      </c>
      <c r="M60" s="15"/>
      <c r="N60" s="15">
        <v>3.6</v>
      </c>
      <c r="O60" s="16"/>
      <c r="P60" s="15">
        <v>3.8</v>
      </c>
    </row>
    <row r="61" spans="1:17">
      <c r="B61" s="9"/>
      <c r="C61" s="9"/>
      <c r="D61" s="11"/>
      <c r="E61" s="9"/>
      <c r="F61" s="11"/>
      <c r="G61" s="10"/>
      <c r="H61" s="9"/>
      <c r="I61" s="10"/>
      <c r="J61" s="9"/>
      <c r="K61" s="9"/>
      <c r="L61" s="11"/>
      <c r="M61" s="9"/>
      <c r="N61" s="11"/>
      <c r="O61" s="10"/>
      <c r="P61" s="9"/>
      <c r="Q61" s="10"/>
    </row>
    <row r="62" spans="1:17">
      <c r="A62" s="3" t="s">
        <v>11</v>
      </c>
      <c r="D62" s="5"/>
      <c r="F62" s="5"/>
      <c r="G62" s="10"/>
      <c r="I62" s="10"/>
      <c r="L62" s="5"/>
      <c r="N62" s="5"/>
      <c r="O62" s="10"/>
    </row>
    <row r="63" spans="1:17">
      <c r="A63" s="1" t="s">
        <v>10</v>
      </c>
      <c r="B63" s="12">
        <v>5772</v>
      </c>
      <c r="C63" s="12"/>
      <c r="D63" s="12">
        <v>6200</v>
      </c>
      <c r="E63" s="12"/>
      <c r="F63" s="14">
        <v>7611</v>
      </c>
      <c r="G63" s="13"/>
      <c r="H63" s="12">
        <v>9998</v>
      </c>
      <c r="I63" s="13"/>
      <c r="J63" s="12">
        <v>5300</v>
      </c>
      <c r="K63" s="12"/>
      <c r="L63" s="12">
        <v>6566</v>
      </c>
      <c r="M63" s="12"/>
      <c r="N63" s="14">
        <v>6486</v>
      </c>
      <c r="O63" s="13"/>
      <c r="P63" s="12">
        <v>9409</v>
      </c>
    </row>
    <row r="64" spans="1:17">
      <c r="A64" s="1" t="s">
        <v>9</v>
      </c>
      <c r="B64" s="9">
        <v>48.4</v>
      </c>
      <c r="C64" s="9"/>
      <c r="D64" s="11">
        <v>41.1</v>
      </c>
      <c r="E64" s="9"/>
      <c r="F64" s="11">
        <v>39.700000000000003</v>
      </c>
      <c r="G64" s="10"/>
      <c r="H64" s="9">
        <v>49.7</v>
      </c>
      <c r="I64" s="10"/>
      <c r="J64" s="9">
        <v>52.2</v>
      </c>
      <c r="K64" s="9"/>
      <c r="L64" s="11">
        <v>41.8</v>
      </c>
      <c r="M64" s="9"/>
      <c r="N64" s="11">
        <v>40</v>
      </c>
      <c r="O64" s="10"/>
      <c r="P64" s="9">
        <v>47.7</v>
      </c>
    </row>
    <row r="65" spans="1:16">
      <c r="A65" s="8" t="s">
        <v>8</v>
      </c>
      <c r="B65" s="6">
        <v>33104</v>
      </c>
      <c r="C65" s="6"/>
      <c r="D65" s="6">
        <v>33104</v>
      </c>
      <c r="E65" s="6"/>
      <c r="F65" s="6">
        <v>33071</v>
      </c>
      <c r="G65" s="7"/>
      <c r="H65" s="7">
        <v>32794</v>
      </c>
      <c r="I65" s="7"/>
      <c r="J65" s="6">
        <v>32722</v>
      </c>
      <c r="K65" s="6"/>
      <c r="L65" s="6">
        <v>32467</v>
      </c>
      <c r="M65" s="6"/>
      <c r="N65" s="6">
        <v>32077</v>
      </c>
      <c r="O65" s="7"/>
      <c r="P65" s="6">
        <v>31819</v>
      </c>
    </row>
    <row r="66" spans="1:16">
      <c r="F66" s="5"/>
      <c r="L66" s="5"/>
    </row>
    <row r="67" spans="1:16">
      <c r="A67" s="4" t="s">
        <v>7</v>
      </c>
      <c r="F67" s="5"/>
      <c r="L67" s="5"/>
    </row>
    <row r="68" spans="1:16">
      <c r="A68" s="4" t="s">
        <v>6</v>
      </c>
      <c r="F68" s="5"/>
      <c r="L68" s="5"/>
    </row>
    <row r="69" spans="1:16">
      <c r="A69" s="4" t="s">
        <v>5</v>
      </c>
      <c r="F69" s="5"/>
      <c r="L69" s="5"/>
    </row>
    <row r="70" spans="1:16">
      <c r="A70" s="4" t="s">
        <v>4</v>
      </c>
      <c r="D70" s="5"/>
    </row>
    <row r="71" spans="1:16">
      <c r="A71" s="4" t="s">
        <v>3</v>
      </c>
    </row>
    <row r="73" spans="1:16">
      <c r="A73" s="3" t="s">
        <v>2</v>
      </c>
    </row>
    <row r="74" spans="1:16" ht="12.75">
      <c r="A74" s="2" t="s">
        <v>1</v>
      </c>
    </row>
    <row r="75" spans="1:16" ht="12.75">
      <c r="A75" s="2" t="s">
        <v>0</v>
      </c>
    </row>
  </sheetData>
  <mergeCells count="3">
    <mergeCell ref="B3:H3"/>
    <mergeCell ref="J3:P3"/>
    <mergeCell ref="A1:H1"/>
  </mergeCells>
  <pageMargins left="0.45" right="0.32" top="1" bottom="1" header="0.5" footer="0.5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quarterly review</vt:lpstr>
    </vt:vector>
  </TitlesOfParts>
  <Company>Vattenfall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Winlund Annika (FE)</dc:creator>
  <cp:lastModifiedBy>Winlund Annika (FE)</cp:lastModifiedBy>
  <dcterms:created xsi:type="dcterms:W3CDTF">2014-03-26T07:27:56Z</dcterms:created>
  <dcterms:modified xsi:type="dcterms:W3CDTF">2014-03-26T07:28:09Z</dcterms:modified>
</cp:coreProperties>
</file>